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DATA YUWANAIN\"/>
    </mc:Choice>
  </mc:AlternateContent>
  <bookViews>
    <workbookView xWindow="-120" yWindow="-120" windowWidth="15600" windowHeight="11160" tabRatio="527" activeTab="1"/>
  </bookViews>
  <sheets>
    <sheet name="PERKAM" sheetId="16" r:id="rId1"/>
    <sheet name="LAMPIRAN APBK" sheetId="10" r:id="rId2"/>
    <sheet name="Sheet5" sheetId="17" r:id="rId3"/>
    <sheet name="Sheet6" sheetId="18" r:id="rId4"/>
  </sheets>
  <externalReferences>
    <externalReference r:id="rId5"/>
  </externalReferences>
  <definedNames>
    <definedName name="_xlnm.Print_Area" localSheetId="1">'LAMPIRAN APBK'!$A$1:$D$199</definedName>
    <definedName name="_xlnm.Print_Area" localSheetId="0">PERKAM!$A$1:$L$120</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3" i="10" l="1"/>
  <c r="E91" i="10"/>
  <c r="E81" i="10"/>
  <c r="E80" i="10"/>
  <c r="E79" i="10"/>
  <c r="E75" i="10"/>
  <c r="E74" i="10"/>
  <c r="E66" i="10"/>
  <c r="E65" i="10"/>
  <c r="E64" i="10"/>
  <c r="E63" i="10"/>
  <c r="E59" i="10"/>
  <c r="E58" i="10"/>
  <c r="E56" i="10"/>
  <c r="E53" i="10"/>
  <c r="E40" i="10"/>
  <c r="E39" i="10"/>
  <c r="E36" i="10"/>
  <c r="E35" i="10"/>
  <c r="E31" i="10"/>
  <c r="E30" i="10"/>
  <c r="E119" i="10" l="1"/>
  <c r="E116" i="10"/>
  <c r="E127" i="10"/>
  <c r="E137" i="10"/>
  <c r="E136" i="10"/>
  <c r="E144" i="10"/>
  <c r="E156" i="10"/>
  <c r="C155" i="10"/>
  <c r="C154" i="10" s="1"/>
  <c r="C153" i="10" s="1"/>
  <c r="C143" i="10"/>
  <c r="C92" i="10"/>
  <c r="C122" i="10"/>
  <c r="E122" i="10" s="1"/>
  <c r="C78" i="10"/>
  <c r="C145" i="10"/>
  <c r="C118" i="10"/>
  <c r="C59" i="10"/>
  <c r="C52" i="10" s="1"/>
  <c r="F36" i="10"/>
  <c r="C71" i="10"/>
  <c r="C39" i="10"/>
  <c r="C35" i="10"/>
  <c r="C170" i="10"/>
  <c r="C132" i="10"/>
  <c r="C117" i="10"/>
  <c r="E117" i="10" s="1"/>
  <c r="C109" i="10"/>
  <c r="C100" i="10"/>
  <c r="C99" i="10"/>
  <c r="C68" i="10" l="1"/>
  <c r="E71" i="10"/>
  <c r="E95" i="10" s="1"/>
  <c r="F95" i="10" s="1"/>
  <c r="C121" i="10"/>
  <c r="C98" i="10"/>
  <c r="C97" i="10" s="1"/>
  <c r="C75" i="10"/>
  <c r="C74" i="10"/>
  <c r="C21" i="10"/>
  <c r="E96" i="10" s="1"/>
  <c r="C19" i="10"/>
  <c r="F19" i="10" s="1"/>
  <c r="F20" i="10" s="1"/>
  <c r="F96" i="10" l="1"/>
  <c r="C73" i="10"/>
  <c r="G42" i="10"/>
  <c r="C166" i="10"/>
  <c r="E166" i="10" s="1"/>
  <c r="C18" i="10"/>
  <c r="C110" i="10" l="1"/>
  <c r="C50" i="10" l="1"/>
  <c r="C49" i="10"/>
  <c r="C48" i="10"/>
  <c r="H98" i="16"/>
  <c r="C126" i="10" l="1"/>
  <c r="C115" i="10"/>
  <c r="C114" i="10" s="1"/>
  <c r="C113" i="10" s="1"/>
  <c r="C105" i="10"/>
  <c r="C151" i="10"/>
  <c r="C149" i="10" s="1"/>
  <c r="C148" i="10" s="1"/>
  <c r="C84" i="10"/>
  <c r="C83" i="10" s="1"/>
  <c r="H44" i="10"/>
  <c r="C77" i="10"/>
  <c r="C88" i="10"/>
  <c r="C90" i="10"/>
  <c r="C87" i="10" l="1"/>
  <c r="G44" i="10"/>
  <c r="I44" i="10" s="1"/>
  <c r="G48" i="10"/>
  <c r="G41" i="10"/>
  <c r="G45" i="10" l="1"/>
  <c r="C183" i="10" l="1"/>
  <c r="C165" i="10"/>
  <c r="C178" i="10"/>
  <c r="H48" i="10"/>
  <c r="I48" i="10" s="1"/>
  <c r="C176" i="10" l="1"/>
  <c r="C36" i="10"/>
  <c r="C34" i="10" s="1"/>
  <c r="C138" i="10" l="1"/>
  <c r="C135" i="10" s="1"/>
  <c r="C134" i="10" l="1"/>
  <c r="B77" i="10"/>
  <c r="B168" i="10"/>
  <c r="B164" i="10"/>
  <c r="C169" i="10" l="1"/>
  <c r="C168" i="10" s="1"/>
  <c r="C108" i="10"/>
  <c r="C142" i="10"/>
  <c r="C141" i="10" s="1"/>
  <c r="C140" i="10" s="1"/>
  <c r="B141" i="10"/>
  <c r="B98" i="10" l="1"/>
  <c r="C104" i="10" l="1"/>
  <c r="H43" i="10" l="1"/>
  <c r="I43" i="10" s="1"/>
  <c r="C103" i="10"/>
  <c r="C102" i="10" s="1"/>
  <c r="H42" i="10"/>
  <c r="I42" i="10" s="1"/>
  <c r="C30" i="10"/>
  <c r="B149" i="10" l="1"/>
  <c r="B135" i="10" l="1"/>
  <c r="C125" i="10"/>
  <c r="B126" i="10"/>
  <c r="F173" i="10" l="1"/>
  <c r="C96" i="10"/>
  <c r="C131" i="10"/>
  <c r="C130" i="10" s="1"/>
  <c r="C129" i="10" s="1"/>
  <c r="B131" i="10"/>
  <c r="B108" i="10" l="1"/>
  <c r="B103" i="10" l="1"/>
  <c r="H106" i="16" l="1"/>
  <c r="C47" i="10" l="1"/>
  <c r="C46" i="10" l="1"/>
  <c r="C45" i="10" l="1"/>
  <c r="C44" i="10"/>
  <c r="C43" i="10" l="1"/>
  <c r="C42" i="10" s="1"/>
  <c r="I57" i="16" l="1"/>
  <c r="I56" i="16"/>
  <c r="C57" i="16"/>
  <c r="C56" i="16"/>
  <c r="I49" i="16"/>
  <c r="I48" i="16"/>
  <c r="I47" i="16"/>
  <c r="C50" i="16"/>
  <c r="C49" i="16"/>
  <c r="C48" i="16"/>
  <c r="C47" i="16"/>
  <c r="C46" i="16"/>
  <c r="C15" i="10"/>
  <c r="C13" i="10" s="1"/>
  <c r="C66" i="10"/>
  <c r="C65" i="10"/>
  <c r="C64" i="10"/>
  <c r="C63" i="10"/>
  <c r="C40" i="10"/>
  <c r="C31" i="10"/>
  <c r="H40" i="10" l="1"/>
  <c r="I40" i="10" s="1"/>
  <c r="C62" i="10"/>
  <c r="H41" i="10"/>
  <c r="H45" i="10" s="1"/>
  <c r="I45" i="10" s="1"/>
  <c r="C38" i="10"/>
  <c r="C29" i="10"/>
  <c r="I58" i="16"/>
  <c r="C28" i="10" l="1"/>
  <c r="C27" i="10" s="1"/>
  <c r="C24" i="10"/>
  <c r="C12" i="10" s="1"/>
  <c r="I41" i="10"/>
  <c r="I46" i="16" l="1"/>
  <c r="I44" i="16" l="1"/>
  <c r="C164" i="10" l="1"/>
  <c r="C163" i="10" l="1"/>
  <c r="C172" i="10" s="1"/>
  <c r="I50" i="16" l="1"/>
  <c r="C25" i="10"/>
  <c r="C173" i="10"/>
  <c r="I53" i="16" s="1"/>
  <c r="I52" i="16"/>
  <c r="C187" i="10" l="1"/>
</calcChain>
</file>

<file path=xl/sharedStrings.xml><?xml version="1.0" encoding="utf-8"?>
<sst xmlns="http://schemas.openxmlformats.org/spreadsheetml/2006/main" count="904" uniqueCount="705">
  <si>
    <t>T E N T A N G</t>
  </si>
  <si>
    <t>ANGGARAN PENDAPATAN DAN BELANJA KAMPUNG</t>
  </si>
  <si>
    <t>DENGAN RAHMAT TUHAN YANG MAHA ESA</t>
  </si>
  <si>
    <t xml:space="preserve">Dengan Kesepakatan  Bersama </t>
  </si>
  <si>
    <t>MEMUTUSKAN</t>
  </si>
  <si>
    <t xml:space="preserve">Pasal 1 </t>
  </si>
  <si>
    <t xml:space="preserve">1. Pendapatan Kampung </t>
  </si>
  <si>
    <t>2. Belanja Kampung</t>
  </si>
  <si>
    <t xml:space="preserve">3. Pembiayaan Kampung </t>
  </si>
  <si>
    <t xml:space="preserve">     Jumlah Belanja</t>
  </si>
  <si>
    <t xml:space="preserve">     Surplus/Defisit </t>
  </si>
  <si>
    <t xml:space="preserve">    Selisih Pembiayaan ( a – b ) </t>
  </si>
  <si>
    <t>Pasal 2</t>
  </si>
  <si>
    <t>Pasal 3</t>
  </si>
  <si>
    <t>Pasal 4</t>
  </si>
  <si>
    <t>Pasal 5</t>
  </si>
  <si>
    <t>URAIAN</t>
  </si>
  <si>
    <t>PENDAPATAN</t>
  </si>
  <si>
    <t>Pendapatan Asli Kampung</t>
  </si>
  <si>
    <t>Pendapatan Transfer</t>
  </si>
  <si>
    <t>JUMLAH PENDAPATAN</t>
  </si>
  <si>
    <t>BELANJA</t>
  </si>
  <si>
    <t>DISETUJUI OLEH</t>
  </si>
  <si>
    <t>Bagian dari hasil pajak &amp;retribusi daerah kabupaten</t>
  </si>
  <si>
    <t>KODE REKENING</t>
  </si>
  <si>
    <t>ANGGARAN
(Rp)</t>
  </si>
  <si>
    <t>KETERANGAN</t>
  </si>
  <si>
    <t>a.</t>
  </si>
  <si>
    <t>b.</t>
  </si>
  <si>
    <t>c.</t>
  </si>
  <si>
    <t>Menetapkan</t>
  </si>
  <si>
    <t>:</t>
  </si>
  <si>
    <t>Menimbang</t>
  </si>
  <si>
    <t>Mengingat</t>
  </si>
  <si>
    <t>1.</t>
  </si>
  <si>
    <t>Undang-Undang Nomor 12 Tahun 1969 tentang Pembentukan Propinsi Otonomi Irian Barat dan Kabupaten-kabupaten Otonom di Propinsi Irian Barat (Lembaran Negara Republik Indonesia Tahun 1969 Nomor 47, Tambahan Lembaran Negara Republik Indonesia Nomor 2507);</t>
  </si>
  <si>
    <t>2.</t>
  </si>
  <si>
    <t>Undang-Undang Nomor 21 Tahun 2001 tentang Otonomi Khusus Bagi Propinsi Papua (Lembaran Negara Republik Indonesia Tahun 2001 Nomor 135, Tambahan Lembaran Negara Republik Indonesia nomor 4151) sebagaimana telah diubah dengan Undang-Undang Nomor 35 Tahun 2008 Nomor 112, Tambahan Lembaran Negara Republik Indonesia Nomor 4884);</t>
  </si>
  <si>
    <t>3.</t>
  </si>
  <si>
    <t>4.</t>
  </si>
  <si>
    <t>Undang-Undang Nomor 33 Tahun 2004 tentang Perimbangan Keuangan Antara Pemerintah Pusat dan Pemerintah Daerah (Lembaran Negara Republik Indonesia Tahun 2004 Nomor 126, Tambahan Lembaran Negara Republik Indonesia Nomor 4438);</t>
  </si>
  <si>
    <t>5.</t>
  </si>
  <si>
    <t>6.</t>
  </si>
  <si>
    <t>7.</t>
  </si>
  <si>
    <t>8.</t>
  </si>
  <si>
    <t>9.</t>
  </si>
  <si>
    <t>10.</t>
  </si>
  <si>
    <t>11.</t>
  </si>
  <si>
    <t>13.</t>
  </si>
  <si>
    <t>KABUPATEN KEEROM</t>
  </si>
  <si>
    <t xml:space="preserve">Undang-Undang Nomor 26 Tahun 2002 tentang Pembentukan Kabupaten Sarmi, Kabupaten Keerom, Kabupaten Sorong Selatan, Kabupaten Raja Ampat, Kabupaten Pegunungan Bintang, Kabupaten Yahukimo, Kabupaten Boven Digoel, Kabupaten Mappi, Kabupaten Asmat, Kabupaten Teluk Bintuni, Kabupaten Teluk Wondama di Provinsi Papua (Lembaran Negara Republik Indonesia Tahun 2002 Nomor 129, Tambahan Lembaran Negara Republik Indonesia Nomor  4245); </t>
  </si>
  <si>
    <t>Undang-Undang Nomor 23 Tahun 2014 tentang Pemerintahan Daerah (Lembaran Negara Republik Indonesia Tahun 2014 Nomor 244, Tambahan Lembaran Negara Republik Indonesia Nomor 5587);</t>
  </si>
  <si>
    <t>12.</t>
  </si>
  <si>
    <t>ADD</t>
  </si>
  <si>
    <t>Diundangkan di</t>
  </si>
  <si>
    <t>Pada tanggal</t>
  </si>
  <si>
    <t>DD</t>
  </si>
  <si>
    <t>2.1</t>
  </si>
  <si>
    <t>2.2</t>
  </si>
  <si>
    <t>3.1</t>
  </si>
  <si>
    <t>3.2</t>
  </si>
  <si>
    <t xml:space="preserve">a. </t>
  </si>
  <si>
    <t xml:space="preserve">b. </t>
  </si>
  <si>
    <t xml:space="preserve">c. </t>
  </si>
  <si>
    <t xml:space="preserve">d. </t>
  </si>
  <si>
    <t xml:space="preserve">e. </t>
  </si>
  <si>
    <t>4.1</t>
  </si>
  <si>
    <t>4.1.2</t>
  </si>
  <si>
    <t>4.1.2.2</t>
  </si>
  <si>
    <t>4.2</t>
  </si>
  <si>
    <t>4.2.1</t>
  </si>
  <si>
    <t>4.2.2</t>
  </si>
  <si>
    <t>4.2.3</t>
  </si>
  <si>
    <t>Hasil Aset Kampung</t>
  </si>
  <si>
    <t>Pendapatan Sewa Gedung Milik Kampung</t>
  </si>
  <si>
    <t>Dana Kampung</t>
  </si>
  <si>
    <t>Alokasi Dana Kampung</t>
  </si>
  <si>
    <t>BIDANG PENYELENGGARAAN PEMERINTAHAN KAMPUNG</t>
  </si>
  <si>
    <t>2.6</t>
  </si>
  <si>
    <t>Sub Bidang Penyelenggaraan belanja Penghasilan Tetap,Tunjangan,</t>
  </si>
  <si>
    <t>Sub Bidang Pendidikan,</t>
  </si>
  <si>
    <t>Sub Bidang Kesehatan,</t>
  </si>
  <si>
    <t>Sub Bidang Energi dan Sumber Daya Mineral</t>
  </si>
  <si>
    <t>3.3</t>
  </si>
  <si>
    <t>Sub Bidang Kebudayaan dan Keagamaan,</t>
  </si>
  <si>
    <t>Sub Bidang Kelembagaan Masyarakat</t>
  </si>
  <si>
    <t>BIDANG PEMBINAAN KEMASYARAKATAN KAMPUNG</t>
  </si>
  <si>
    <t>BIDANG PELAKSANAAN PEMBANGUNAN KAMPUNG</t>
  </si>
  <si>
    <t>Sub Bidang Dukungan Penanaman Modal</t>
  </si>
  <si>
    <t>Sub Bidang Keadaan Darurat</t>
  </si>
  <si>
    <t>PEMBIAYAAN</t>
  </si>
  <si>
    <t>Penerimaan Pembiayaan</t>
  </si>
  <si>
    <t>SiLPA tahun sebelumnya,</t>
  </si>
  <si>
    <t>Pencairan dana cadangan,</t>
  </si>
  <si>
    <t>Hasil penjualan kekayaan desa dipisahkan kecuali tanah dan bangunan.</t>
  </si>
  <si>
    <t>Pengeluaran Pembiayaan</t>
  </si>
  <si>
    <t>Pembentukan Dana Cadangan,dan</t>
  </si>
  <si>
    <t>Penyertaan Modal.</t>
  </si>
  <si>
    <t>6.1</t>
  </si>
  <si>
    <t>6.1.1</t>
  </si>
  <si>
    <t>6.1.2</t>
  </si>
  <si>
    <t>6.1.3</t>
  </si>
  <si>
    <t>6.2</t>
  </si>
  <si>
    <t>6.2,1</t>
  </si>
  <si>
    <t>6.2,2</t>
  </si>
  <si>
    <t>SELISIH PEMBIAYAAN</t>
  </si>
  <si>
    <t>JUMLAH BELANJA</t>
  </si>
  <si>
    <t>SURPLUS /(DEFISIT)</t>
  </si>
  <si>
    <t>Penyediaan Penghasilan Tetap dan Tunjangan Kepala Kampung</t>
  </si>
  <si>
    <t>Penyediaan Penghasilan Tetap dan Tunjangan Perangkat Kampung</t>
  </si>
  <si>
    <t>Penghasilan Tetap Aparat Kampung</t>
  </si>
  <si>
    <t>Tunjangan Aparat Kampung</t>
  </si>
  <si>
    <t>Penyediaan Jaminan Sosial bagi Kepala Kampung dan Perangkat Kampung</t>
  </si>
  <si>
    <t>Penyediaan Insentif/Operasional RT/RW</t>
  </si>
  <si>
    <t>1.1.1.5.1.1</t>
  </si>
  <si>
    <t>1.1.2.5.1.2</t>
  </si>
  <si>
    <t>1.1.2.5.1.2.1</t>
  </si>
  <si>
    <t>1.1.2.5.1.2.2</t>
  </si>
  <si>
    <t>1.1.3.5.1.3</t>
  </si>
  <si>
    <t>1.1.5.5.1.4</t>
  </si>
  <si>
    <t>Penyediaan sarana (aset tetap) perkantoran/pemerintahan</t>
  </si>
  <si>
    <t>Pelayanan administrasi umum dan kependudukan (Surat Pengantar/Pelayanan KTP, Akta Kelahiran, Kartu Keluarga, dll)</t>
  </si>
  <si>
    <t>lain-lain kegiatan sub bidang administrasi kependudukan, pencatatan sipil, statistik dan kearsipan*</t>
  </si>
  <si>
    <t>1.1.4.5.1.5</t>
  </si>
  <si>
    <t>Penyediaan Operasional Pemerintah Kampung</t>
  </si>
  <si>
    <t>1.1.6.5.1.6</t>
  </si>
  <si>
    <t>Penyediaan Tunjangan Bamuskam</t>
  </si>
  <si>
    <t>Sub Bidang Administrasi Kependudukan, Pencatatan Sipil, Statistik dan Kearsipan</t>
  </si>
  <si>
    <t>Sub Bidang Tata Praja Pemerintahan, Perencanaan, Keuangan dan Pelaporan</t>
  </si>
  <si>
    <t>lain-lain kegiatan sub bidang tata praja pemerintahan, perencanaan, keuangan dan pelaporan*</t>
  </si>
  <si>
    <t>Sertifikasi Tanah Kas Desa</t>
  </si>
  <si>
    <t>Administrasi Pertanahan (Pendaftaran Tanah, dan Pemberian Registrasi Agenda Pertanahan)</t>
  </si>
  <si>
    <t>Fasilitasi Sertifikasi Tanah untuk Masyarakat Miskin</t>
  </si>
  <si>
    <t>Mediasi Konflik Pertanahan</t>
  </si>
  <si>
    <t>Penyuluhan Pertanahan</t>
  </si>
  <si>
    <t>Administrasi Pajak Bumi dan Bangunan (PBB)</t>
  </si>
  <si>
    <t>lain-lain kegiatan sub bidang pertanahan*</t>
  </si>
  <si>
    <t>Tunjangan Kepala Kampung (@Rp. 500.000 x 1 x 12)</t>
  </si>
  <si>
    <t>Tunjangan Aparat Kampung (@Rp. 200.000 x 4 x 12)</t>
  </si>
  <si>
    <t>Tunjangan Kedudukan Ketua Bamuskam (@Rp. 2.080.000 x 1 x 12)</t>
  </si>
  <si>
    <t>Tunjangan Kedudukan Wakil  Bamuskam (@Rp. 1.760.000 x 1 x 12)</t>
  </si>
  <si>
    <t>Tunjangan Kedudukan Sekretaris Bamuskam (@Rp. 1.440.000 x 1 x 12)</t>
  </si>
  <si>
    <t>Tunjangan Kedudukan Anggota Bamuskam (@Rp. 1.280.000 x 2 x 12)</t>
  </si>
  <si>
    <t>1.1.51</t>
  </si>
  <si>
    <t>DAN</t>
  </si>
  <si>
    <t>Lampiran sebagaimana dimaksud dalam Pasal 2 memuat:</t>
  </si>
  <si>
    <t>b.  daftar penyertaan modal, jika tersedia;</t>
  </si>
  <si>
    <t>c.   daftar dana cadangan, jika tersedia; dan</t>
  </si>
  <si>
    <t>d.  daftar kegiatan yang belum dilaksanakan di tahun anggaran sebelumnya, jika ada.</t>
  </si>
  <si>
    <t>(1)     </t>
  </si>
  <si>
    <t xml:space="preserve">(2)     </t>
  </si>
  <si>
    <t>Pendanaan kegiatan sebagaimana dimaksud pada ayat (1) menggunakan anggaran jenis belanja tidak terduga.</t>
  </si>
  <si>
    <t>(3)    </t>
  </si>
  <si>
    <t xml:space="preserve">(4)     </t>
  </si>
  <si>
    <t>Kegiatan sebagaimana dimaksud pada ayat (1) harus memenuhi kriteria:</t>
  </si>
  <si>
    <t xml:space="preserve"> tidak diharapkan terjadi secara berulang;</t>
  </si>
  <si>
    <t>e.</t>
  </si>
  <si>
    <t>d.</t>
  </si>
  <si>
    <t>Dalam hal terjadi</t>
  </si>
  <si>
    <t>keadaan yang menyebabkan harus dilakukan pergeseran antar objek belanja; dan</t>
  </si>
  <si>
    <t>Pasal 6</t>
  </si>
  <si>
    <t xml:space="preserve">memiliki dampak yang signifikan terhadap anggaran dalam rangka pemulihan yang disebabkan oleh kejadian yang luar biasa dan/atau permasalahan sosial; dan </t>
  </si>
  <si>
    <t>kegiatan yang belum dilaksanakan tahun sebelumnya dan menyebabkan SiLPA akan dilaksanakan dalam tahun berjalan</t>
  </si>
  <si>
    <t>Pasal 7</t>
  </si>
  <si>
    <t>bahwa Anggaran Pendapatan dan Belanja Kampung sebagai wujud  dari pengelolaan keuangan Kampung dilaksanakan secara terbuka dan bertanggung jawab untuk sebesar-besarnya kemakmuran masyarakat Kampung</t>
  </si>
  <si>
    <t>Undang-Undang Nomor 6 Tahun 2014 tentang Kampung (Lembaran Negara Republik Indonesia Tahun 2014 Nomor 7, Tambahan Lembaran Negara Republik Indonesia Nomor 5495);</t>
  </si>
  <si>
    <t>Peraturan Pemerintah Nomor 43 Tahun 2014 tentang Peraturan Pelaksanaan Undang-Undang Nomor 6 Tahun 2014 Tentang Kampung (Lembaran Negara Republik Indonesia Tahun 2014 Nomor 123, Tambahan Lembaran Negara Republik Indonesia Nomor 5539) sebagaimana diubah dengan Peraturan Pemerintah Nomor 47 Tahun 2015 Tentang Perubahan Atas Peraturan Pemerintah Nomor 43 Tahun 2014 Tentang Peraturan Pelaksanaan Undang-Undang Nomor 6 Tahun 2014 Tentang Kampung (Lembaran Negara Republik Indonesia Tahun 2014 Nomor 157, Tambahan Lembaran Negara Republik Indonesia Nomor 5717) ;</t>
  </si>
  <si>
    <t>Peraturan Pemerintah Nomor 60 Tahun 2014 tentang Dana Kampung Yang Bersumber Dari Anggaran Pendapatan dan Belanja Negara (Lembaran Negara Republik Indonesia Tahun 2014 Nomor 168, Tambahan Lembaran Negara Republik Indonesia Nomor 5558) sebagaimana diubah dengan Peraturan Pemerintah Nomor 22 Tahun 2015 tentang Perubahan atas Peraturan Pemerintah Nomor 60 Tahun 2014 tentang Dana Kampung yang Bersumber dari Anggaran Pendapatan dan Belanja Negara (Lembaran Negara Republik Indonesia Tahun 2015 Nomor 88, Tambahan Lembaran Negara Republik Indonesia Nomor 5694) sebagaimana diubah keduakalinya dengan Peraturan Pemerintah Nomor 8 Tahun 2016 tentang Perubahan Kedua Atas Peraturan Pemerintah Nomor 60 Tahun 2014 tentang Dana Kampung yang Bersumber dari Anggaran Pendapatan dan Belanja Negara (Lembaran Negara Republik Indonesia Tahun 2016 Nomor 57, Tambahan Lembaran Negara Republik Indonesia Nomor 5864)</t>
  </si>
  <si>
    <t>Peraturan Menteri Dalam Negeri Nomor  20 Tahun 2018 tentang  Pengelolaan Keuangan Kampung</t>
  </si>
  <si>
    <t>Uraian lebih lanjut Anggaran Pendapatan dan Belanja Kampung sebagaimana dimaksud dalam Pasal 1 tercantum dalam Lampiran yang merupakan bagian tak terpisahkan dari Peraturan Kampung ini</t>
  </si>
  <si>
    <t>a.  APB Kampung;</t>
  </si>
  <si>
    <t>Kepala Kampung menetapkan Peraturan Kepala Kampung tentang Penjabaran Anggaran Pendapatan dan Belanja Kampung sebagai landasan operasional pelaksanaan APBKampung</t>
  </si>
  <si>
    <t>Pemerintah Kampung dapat melaksanakan kegiatan untuk penanggulangan bencana, keadaan darurat, dan menKampungk.</t>
  </si>
  <si>
    <t>Pemerintah Kampung dapat melakukan kegiatan penanggulangan bencana, keadaan darurat, dan menKampungk yang belum tersedia anggarannya, yang selanjutnya diusulkan dalam  rancangan  peraturan Kampung tentang perubahan APB Kampung.</t>
  </si>
  <si>
    <t xml:space="preserve"> bukan merupakan kegiatan normal dari aktivitas pemerintah Kampung dan tidak dapat diprediksi sebelumnya;</t>
  </si>
  <si>
    <t>berada diluar kendali dan pengaruh pemerintah Kampung;</t>
  </si>
  <si>
    <t>berskala lokal Kampung.</t>
  </si>
  <si>
    <t>penambahan dan/atau pengurangan dalam pendapatan Kampung pada tahun berjalan;</t>
  </si>
  <si>
    <t>kepala Kampung dapat mendahului perubahan APB Kampung dengan melakukan perubahan Peraturan Kepala Kampung tentang Penjabaran APB Kampung dan memberitahukannya kepada BPD</t>
  </si>
  <si>
    <t>Peraturan Kampung ini mulai berlaku pada tanggal diundangkan</t>
  </si>
  <si>
    <t>BIDANG PENANGGULANGAN BENCANA, KEADAAN MENDESAK DAN DARURAT KAMPUNG</t>
  </si>
  <si>
    <t>Bantuan Keuangan Provinsi</t>
  </si>
  <si>
    <t>BIDANG PENYELENGGARAAN PEMERINTAHAN DESA</t>
  </si>
  <si>
    <t>Bidang Penyelenggaraan Pemerintahan Desa berisi sub bidang dan kegiatan yang digunakan untuk mendukung terselenggaranya fungsi pemerintahan Desa yang mencakup:</t>
  </si>
  <si>
    <t>Sub Bidang Penyelenggaraan Belanja Penghasilan Tetap, Tunjangan dan Operasional Pemerintahan Desa (Maksimal 30 % untuk kegiatan 1-7)</t>
  </si>
  <si>
    <t>Penyediaan Penghasilan Tetap dan Tunjangan Kepala Desa</t>
  </si>
  <si>
    <t>Penyediaan Penghasilan Tetap dan Tunjangan Perangkat Desa</t>
  </si>
  <si>
    <t>Penyediaan Jaminan Sosial bagi Kepala Desa dan Perangkat Desa</t>
  </si>
  <si>
    <t>Penyediaan Operasional Pemerintah Desa (ATK, Honorarium PKPKD dan PPKD, perlengkapan perkantoran, pakaian dinas/atribut, listrik/telpon, dll)</t>
  </si>
  <si>
    <t>Penyediaan Tunjangan BPD</t>
  </si>
  <si>
    <t>Penyediaan Operasional BPD (Rapat-rapat (ATK, makan-minum), perlengkapan perkantoran, Pakaian Seragam, perjalanan dinas, listrik/telpon, dll)</t>
  </si>
  <si>
    <t>90-99</t>
  </si>
  <si>
    <t>Lain-lain Sub Bidang Penyelenggaraan Belanja Penghasilan Tetap, Tunjangan dan Operasional Pemerintahan Desa</t>
  </si>
  <si>
    <t>Sub Bidang Sarana dan Prasarana Pemerintahan Desa</t>
  </si>
  <si>
    <t>Pemeliharaan Gedung/Prasarana Kantor Desa</t>
  </si>
  <si>
    <t>Pembangunan/Rehabilitasi/Peningkatan Gedung/Prasarana Kantor Desa**</t>
  </si>
  <si>
    <t>lain-lain kegiatan sub bidang sarana dan prasarana pemerintahan Desa*</t>
  </si>
  <si>
    <t>Penyusunan/Pendataan/Pemutakhiran Profil Desa (profil kependudukan dan potensi desa)**</t>
  </si>
  <si>
    <t>Pengelolaan administrasi dan kearsipan pemerintahan desa</t>
  </si>
  <si>
    <t>Penyuluhan dan Penyadaran Masyarakat tentang Kependudukan dan Pencatatan Sip</t>
  </si>
  <si>
    <t>Pemetaan dan Analisis Kemiskinan Desa secara Partisipatif</t>
  </si>
  <si>
    <t>Penyelenggaraan Musyawarah Perencanaan Desa/Pembahasan APBDes (Musdes, Musrenbangdes/Pra-Musrenbangdes, dll., bersifat reguler)</t>
  </si>
  <si>
    <t>Penyelenggaraan Musyawarah Desa lainnya (musdus, rembug warga, dll., yang bersifat non-reguler sesuai kebutuhan desa)</t>
  </si>
  <si>
    <t>Penyusunan Dokumen Perencanaan Desa (RPJMDes/RKPDes,dll)</t>
  </si>
  <si>
    <t>Penyusunan Dokumen Keuangan Desa (APBDes/ APBDes Perubahan/ LPJ APBDes, dan seluruh dokumen terkait)</t>
  </si>
  <si>
    <t>Pengelolaan/Administrasi/Inventarisasi/Penilaian Aset Desa</t>
  </si>
  <si>
    <t>Penyusunan Kebijakan Desa (Perdes/Perkades, dll - diluar dokumen Rencana Pembangunan/Keuangan)</t>
  </si>
  <si>
    <t>Penyusunan Laporan Kepala Desa/Penyelenggaraan Pemerintahan Desa (laporan akhir tahun anggaran, laporan akhir masa jabatan, laporan keterangan akhir tahun anggaran, informasi kepada masyarakat)</t>
  </si>
  <si>
    <t>Pengembangan Sistem Informasi Desa</t>
  </si>
  <si>
    <t>Koordinasi/Kerjasama Penyelenggaraan Pemerintahan dan Pembangunan Desa (Antar Desa/Kecamatan/Kabupaten, Pihak Ketiga, dll)**</t>
  </si>
  <si>
    <t>Dukungan Pelaksanaan dan Sosialisasi Pilkades, Pemilihan Kepala Kewilayahan dan Pemilihan BPD (yang menjadi wewenang Desa)</t>
  </si>
  <si>
    <t>Penyelenggaraan Lomba antar kewilayahan dan pengiriman kontingen dalam mengikuti Lomba Desa</t>
  </si>
  <si>
    <t>Sub Bidang Pertanahan</t>
  </si>
  <si>
    <t>BIDANG PELAKSANAAN PEMBANGUNAN DESA</t>
  </si>
  <si>
    <t>Bidang Pelaksanaan Pembangunan Desa berisi sub bidang dan kegiatan dalam pembangunan pendidikan, kesehatan, pekerjaan umum, dan lain-lain. Pembangunan tidak berarti hanya pembangunan secara fisik akan tetapi juga terkait dengan pembangunan non fisik seperti pengembangan dan pembinaan,</t>
  </si>
  <si>
    <t>Sub Bidang Pendidikan</t>
  </si>
  <si>
    <t>Penyelenggaraan PAUD/TK/TPA/TKA/TPQ/Madrasah Non-Formal Milik Desa** (Bantuan Honor Pengajar, Pakaian Seragam, Operasional, dst)</t>
  </si>
  <si>
    <t>Dukungan Penyelenggaraan PAUD (APE, Sarana PAUD, dst)</t>
  </si>
  <si>
    <t>Penyuluhan dan Pelatihan Pendidikan bagi Masyarakat</t>
  </si>
  <si>
    <t>Pemeliharaan Sarana dan Prasarana Perpustakaan/Taman Bacaan Desa/ Sanggar Belajar Milik Desa **</t>
  </si>
  <si>
    <t>Pemeliharaan Sarana dan Prasarana PAUD/TK/TPA/TKA/TPQ/Madrasah Non- Formal Milik Desa**</t>
  </si>
  <si>
    <t>Pembangunan/Rehabilitasi/Peningkatan/Pengadaan Sarana/Prasarana/Alat Peraga Edukatif (APE) PAUD/ TK/TPA/TKA/TPQ/Madrasah Non-Formal Milik Desa**</t>
  </si>
  <si>
    <t>Pembangunan/Rehabilitasi/Peningkatan Sarana Prasarana Perpustakaan/Taman Bacaan Desa/ Sanggar Belajar Milik Desa**</t>
  </si>
  <si>
    <t>Pengelolaan Perpustakaan Milik Desa (Pengadaan Buku-buku Bacaan, Honor Penjaga untuk Perpustakaan/Taman Bacaan Desa)</t>
  </si>
  <si>
    <t>Pengembangan dan Pembinaan Sanggar Seni dan Belajar</t>
  </si>
  <si>
    <t>Dukungan Pendidikan bagi Siswa Miskin/Berprestasi</t>
  </si>
  <si>
    <t>lain-lain kegiatan sub bidang pendidikan*</t>
  </si>
  <si>
    <t>Sub Bidang Kesehatan</t>
  </si>
  <si>
    <t>Penyelenggaraan Pos Kesehatan Desa (PKD)/Polindes Milik Desa (Obat-obatan; Tambahan Insentif Bidan Desa/Perawat Desa; Penyediaan Pelayanan KB dan Alat Kontrasepsi bagi Keluarga Miskin, dst)</t>
  </si>
  <si>
    <t>Penyelenggaraan Posyandu (Makanan Tambahan, Kelas Ibu Hamil, Kelas Lansia, Insentif Kader Posyandu)</t>
  </si>
  <si>
    <t>Penyuluhan dan Pelatihan Bidang Kesehatan (untuk Masyarakat, Tenaga Kesehatan, Kader Kesehatan, dll)</t>
  </si>
  <si>
    <t>Penyelenggaraan Desa Siaga Kesehatan</t>
  </si>
  <si>
    <t>Pembinaan Palang Merah Remaja (PMR) tingkat desa</t>
  </si>
  <si>
    <t>Pengasuhan Bersama atau Bina Keluarga Balita (BKB)</t>
  </si>
  <si>
    <t>Pembinaan dan Pengawasan Upaya Kesehatan Tradisional</t>
  </si>
  <si>
    <t>Pemeliharaan Sarana/Prasarana Posyandu/Polindes/PKD</t>
  </si>
  <si>
    <t>Pembangunan/Rehabilitasi/Peningkatan/Pengadaan Sarana/Prasarana Posyandu/Polindes/PKD **</t>
  </si>
  <si>
    <t>lain-lain kegiatan sub bidang kesehatan*</t>
  </si>
  <si>
    <t>Sub Bidang Pekerjaan Umum dan Penataan Ruang</t>
  </si>
  <si>
    <t>Pemeliharaan Jalan Desa</t>
  </si>
  <si>
    <t>Pemeliharaan Jalan Lingkungan Permukiman/Gang</t>
  </si>
  <si>
    <t>Pemeliharaan Jalan Usaha Tani</t>
  </si>
  <si>
    <t>Pemeliharaan Jembatan Milik Desa</t>
  </si>
  <si>
    <t>Pemeliharaan Prasarana Jalan Desa (Gorong-gorong, Selokan, Box/Slab Culvert, Drainase, Prasarana Jalan lain)</t>
  </si>
  <si>
    <t>Pemeliharaan Gedung/Prasarana Balai Desa/Balai Kemasyarakatan</t>
  </si>
  <si>
    <t>Pemeliharaan Pemakaman Milik Desa/Situs Bersejarah Milik Desa/Petilasan Milik</t>
  </si>
  <si>
    <t>Pemeliharaan Embung Milik Desa</t>
  </si>
  <si>
    <t>Pemeliharaan Monumen/Gapura/Batas Desa</t>
  </si>
  <si>
    <t>Pembangunan/Rehabilitasi/Peningkatan/Pengerasan Jalan Desa **</t>
  </si>
  <si>
    <t>Pembangunan/Rehabilitasi/Peningkatan/Pengerasan Jalan Lingkungan Permukiman/Gang **</t>
  </si>
  <si>
    <t>Pembangunan/Rehabilitasi/Peningkatan/Pengerasan Jalan Usaha Tani **</t>
  </si>
  <si>
    <t>Pembangunan/Rehabilitasi/Peningkatan/Pengerasan Jembatan Milik Desa **</t>
  </si>
  <si>
    <t>Pembangunan/Rehabilitasi/Peningkatan Prasarana Jalan Desa (Gorong-gorong, Selokan, Box/Slab Culvert, Drainase, Prasarana Jalan lain) **</t>
  </si>
  <si>
    <t>Pembangunan/Rehabilitasi/Peningkatan Balai Desa/Balai Kemasyarakatan**</t>
  </si>
  <si>
    <t>Pembangunan/Rehabilitasi/Peningkatan Pemakaman Milik Desa/Situs Bersejarah Milik Desa/Petilasan</t>
  </si>
  <si>
    <t>Pembuatan/Pemutakhiran Peta Wilayah dan Sosial Desa **</t>
  </si>
  <si>
    <t>Penyusunan Dokumen Perencanaan Tata Ruang Desa</t>
  </si>
  <si>
    <t>Pembangunan/Rehabilitasi/Peningkatan Embung Desa **</t>
  </si>
  <si>
    <t>Pembangunan/Rehabilitasi/Peningkatan Monumen/Gapura/Batas Desa **</t>
  </si>
  <si>
    <t>lain-lain kegiatan sub bidang pekerjaan umum dan penataan ruang*</t>
  </si>
  <si>
    <t>Sub Bidang Kawasan Permukiman</t>
  </si>
  <si>
    <t>Dukungan pelaksanaan program Pembangunan/Rehab Rumah Tidak Layak Huni (RTLH) GAKIN (pemetaan, validasi, dll)</t>
  </si>
  <si>
    <t>Pemeliharaan Sumur Resapan Milik Desa</t>
  </si>
  <si>
    <t>Pemeliharaan Sumber Air Bersih Milik Desa (Mata Air/Tandon Penampungan Air Hujan/Sumur Bor, dll)</t>
  </si>
  <si>
    <t>Pemeliharaan Sambungan Air Bersih ke Rumah Tangga (pipanisasi, dll)</t>
  </si>
  <si>
    <t>Pemeliharaan Sanitasi Permukiman (Gorong-gorong, Selokan, Parit, dll., diluar prasarana jalan)</t>
  </si>
  <si>
    <t>Pemeliharaan Fasilitas Jamban Umum/MCK umum, dll</t>
  </si>
  <si>
    <t>Pemeliharaan Fasilitas Pengelolaan Sampah Desa/Permukiman (Penampungan, Bank Sampah, dll)</t>
  </si>
  <si>
    <t>Pemeliharaan Sistem Pembuangan Air Limbah (Drainase, Air limbah Rumah Tangga)</t>
  </si>
  <si>
    <t>Pemeliharaan Taman/Taman Bermain Anak Milik Desa</t>
  </si>
  <si>
    <t>Pembangunan/Rehabilitasi/Peningkatan Sumur Resapan **</t>
  </si>
  <si>
    <t>Pembangunan/Rehabilitasi/Peningkatan Sumber Air Bersih Milik Desa (Mata Air/Tandon Penampungan Air Hujan/Sumur Bor, dll)**</t>
  </si>
  <si>
    <t>Pembangunan/Rehabilitasi/Peningkatan Sambungan Air Bersih ke Rumah Tangga (pipanisasi, dll) **</t>
  </si>
  <si>
    <t>Pembangunan/Rehabilitasi/Peningkatan Sanitasi Permukiman (Gorong-gorong, Selokan, Parit, dll., diluar prasarana jalan) **</t>
  </si>
  <si>
    <t>Pembangunan/Rehabilitas/Peningkatan Fasilitas Jamban Umum/MCK umum, dll **</t>
  </si>
  <si>
    <t>Pembangunan/Rehabilitasi/Peningkatan Fasilitas Pengelolaan Sampah Desa/Permukiman (Penampungan, Bank Sampah, dll)**</t>
  </si>
  <si>
    <t>Pembangunan/Rehabilitasi/Peningkatan Sistem Pembuangan Air Limbah (Drainase, Air limbah Rumah Tangga)**</t>
  </si>
  <si>
    <t>Pembangunan/Rehabilitasi/Peningkatan Taman/Taman Bermain Anak Milik Desa**</t>
  </si>
  <si>
    <t>lain-lain kegiatan sub bidang perumahan rakyat dan kawasan pemukiman*</t>
  </si>
  <si>
    <t>Sub Bidang Kehutanan dan Lingkungan Hidup</t>
  </si>
  <si>
    <t>Pengelolaan Hutan Milik Desa</t>
  </si>
  <si>
    <t>Pengelolaan Lingkungan Hidup Desa</t>
  </si>
  <si>
    <t>Pelatihan/Sosialisasi/Penyuluhan/Penyadaran tentang Lingkungan Hidup dan Kehutanan</t>
  </si>
  <si>
    <t>lain-lain kegiatan sub bidang Kehutanan dan Lingkungan Hidup*</t>
  </si>
  <si>
    <t>Sub Bidang Perhubungan, Komunikasi, dan Informatika</t>
  </si>
  <si>
    <t>Pembuatan Rambu-rambu di Jalan Desa</t>
  </si>
  <si>
    <t>Penyelenggaraan Informasi Publik Desa (Misal : Pembuatan Poster/Baliho Informasi penetapan/LPJ APBDes untuk Warga, dll)</t>
  </si>
  <si>
    <t>Pengelolaan dan Pembuatan Jaringan/Instalasi Komunikasi dan Informasi Lokal Desa</t>
  </si>
  <si>
    <t>lain-lain kegiatan sub bidang Perhubungan, Komunikasi, dan Informatika*</t>
  </si>
  <si>
    <t>Pemeliharaan Sarana dan Prasarana Energi Alternatif tingkat Desa</t>
  </si>
  <si>
    <t>Pembangunan/Rehabilitasi/Peningkatan Sarana dan Prasarana Energi Alternatif tingkat Desa **</t>
  </si>
  <si>
    <t>lain-lain kegiatan sub bidang Energi dan Sumber Daya Mineral*</t>
  </si>
  <si>
    <t>Sub Bidang Pariwisata</t>
  </si>
  <si>
    <t>Pemeliharaan Sarana dan Prasarana Pariwisata Milik Desa</t>
  </si>
  <si>
    <t>Pembangunan/Rehabilitasi/Peningkatan Sarana dan Prasarana Pariwisata Milik</t>
  </si>
  <si>
    <t>Pengembangan Pariwisata Tingkat Desa</t>
  </si>
  <si>
    <t>lain-lain kegiatan sub bidang pariwisata*</t>
  </si>
  <si>
    <t>BIDANG PEMBINAAN KEMASYARAKATAN DESA</t>
  </si>
  <si>
    <t>Bidang pembinaan kemasyarakatan berisi sub bidang dan kegiatan untuk meningkatkan peran serta dan kesadaran masyarakat /lembaga kemasyarakatan desa yang mendukung proses pembangunan desa yang mencakup:</t>
  </si>
  <si>
    <t>Sub Bidang Ketenteraman, Ketertiban Umum, dan Pelindungan Masyarakat</t>
  </si>
  <si>
    <t>Pengadaan/Penyelenggaraan Pos Keamanan Desa (pembangunan pos, pengawasan pelaksanaan jadwal ronda/patroli dll) **</t>
  </si>
  <si>
    <t>Penguatan dan Peningkatan Kapasitas Tenaga Keamanan/Ketertiban oleh Pemerintah Desa (Satlinmas desa)</t>
  </si>
  <si>
    <t>Koordinasi Pembinaan Ketentraman, Ketertiban, dan Pelindungan Masyarakat (dengan masyarakat/instansi pemerintah daerah, dll) Skala Lokal Desa</t>
  </si>
  <si>
    <t>Pelatihan Kesiapsiagaan/Tanggap Bencana Skala Lokal Desa</t>
  </si>
  <si>
    <t>Penyediaan Pos Kesiapsiagaan Bencana Skala Lokal Desa</t>
  </si>
  <si>
    <t>Bantuan Hukum Untuk Aparatur Desa dan Masyarakat Miskin</t>
  </si>
  <si>
    <t>Pelatihan/Penyuluhan/Sosialisasi kepada Masyarakat di Bidang Hukum dan Pelindungan Masyarakat</t>
  </si>
  <si>
    <t>lain-lain kegiatan sub bidang Ketenteraman, Ketertiban Umum, dan Pelindungan Masyarakat*</t>
  </si>
  <si>
    <t>Sub Bidang Kebudayaan dan Keagamaan</t>
  </si>
  <si>
    <t>Pembinaan Group Kesenian dan Kebudayaan Tingkat Desa</t>
  </si>
  <si>
    <t>Pengiriman Kontingen Group Kesenian dan Kebudayaan sebagai Wakil Desa di tingkat Kecamatan dan Kabupaten/Kota</t>
  </si>
  <si>
    <t>Penyelenggaraan Festival Kesenian, Adat/Kebudayaan, dan Keagamaan (perayaan hari kemerdekaan, hari besar keagamaan, dll) tingkat Desa</t>
  </si>
  <si>
    <t>Pemeliharaan Sarana dan Prasarana Kebudayaan/Rumah Adat/Keagamaan Milik Desa **</t>
  </si>
  <si>
    <t>Pembangunan/Rehabilitasi/Peningkatan Sarana dan Prasarana Kebudayaan/Rumah Adat/Keagamaan Milik Desa **</t>
  </si>
  <si>
    <t>lain-lain kegiatan sub bidang Kebudayaan dan Keagamaan*</t>
  </si>
  <si>
    <t>Sub Bidang Kepemudaan dan Olah Raga</t>
  </si>
  <si>
    <t>Pengiriman Kontingen Kepemudaan dan Olah Raga sebagai Wakil Desa di tingkat Kecamatan dan Kabupaten/Kota</t>
  </si>
  <si>
    <t>Penyelenggaraan Festival/Lomba Kepemudaan dan Olahraga tingkat Desa</t>
  </si>
  <si>
    <t>Pemeliharaan Sarana dan Prasarana Kepemudaan dan Olah Raga Milik Desa**</t>
  </si>
  <si>
    <t>Pembangunan/Rehabilitasi/Peningkatan Sarana dan Prasarana Kepemudaan dan Olah Raga Milik Desa**</t>
  </si>
  <si>
    <t>Pembinaan Karang Taruna/Klub Kepemudaan/Klub Olah raga</t>
  </si>
  <si>
    <t>lain-lain kegiatan sub bidang Kepemudaan dan Olah Raga*</t>
  </si>
  <si>
    <t>Pembinaan Lembaga Adat</t>
  </si>
  <si>
    <t>Pembinaan LKMD/LPM/LPMD</t>
  </si>
  <si>
    <t>Pembinaan PKK</t>
  </si>
  <si>
    <t>Pelatihan Pembinaan Lembaga Kemasyarakatan</t>
  </si>
  <si>
    <t>lain-lain kegiatan sub bidang Kelembagaan Masyarakat*</t>
  </si>
  <si>
    <t>BIDANG PEMBERDAYAAN MASYARAKAT DESA</t>
  </si>
  <si>
    <t>Bidang Pemberdayaan Masyarakat mencakup sub-bidang dan kegiatan yang diarahkan untuk meningkatkan pemahaman, kapasitas masyarakat dalam meningkatkan kesejahteraan masyarakat, yang mencakup:</t>
  </si>
  <si>
    <t>Sub Bidang Kelautan dan Perikanan</t>
  </si>
  <si>
    <t>Pemeliharaan Karamba/Kolam Perikanan Darat Milik Desa</t>
  </si>
  <si>
    <t>Pemeliharaan Pelabuhan Perikanan Sungai/Kecil Milik Desa</t>
  </si>
  <si>
    <t>Pembangunan/Rehabilitasi/Peningkatan Karamba/Kolam Perikanan Darat Milik Desa**</t>
  </si>
  <si>
    <t>Pembangunan/Rehabilitasi/Peningkatan Pelabuhan Perikanan Sungai/Kecil Milik Desa**</t>
  </si>
  <si>
    <t>Bantuan Perikanan (Bibit/Pakan/dst)</t>
  </si>
  <si>
    <t>Pelatihan/Bimtek/Pengenalan Tekonologi Tepat Guna untuk Perikanan Darat/Nelayan **</t>
  </si>
  <si>
    <t>lain-lain kegiatan sub bidang kelautan dan perikanan*</t>
  </si>
  <si>
    <t>Sub Bidang Pertanian dan Peternakan</t>
  </si>
  <si>
    <t>Peningkatan Produksi Tanaman Pangan (Alat Produksi dan pengolahan pertanian, penggilingan Padi/jagung, dll)</t>
  </si>
  <si>
    <t>Peningkatan Produksi Peternakan (Alat Produksi dan pengolahan peternakan, kandang, dll)</t>
  </si>
  <si>
    <t>Penguatan Ketahanan Pangan Tingkat Desa (Lumbung Desa, dll)</t>
  </si>
  <si>
    <t>Pemeliharan Saluran Irigasi Tersier/Sederhana</t>
  </si>
  <si>
    <t>Pelatihan/Bimtek/Pengenalan Tekonologi Tepat Guna untuk Pertanian/Peternakan *</t>
  </si>
  <si>
    <t>lain-lain kegiatan sub bidang Pertanian dan Peternakan*</t>
  </si>
  <si>
    <t>Sub Bidang Peningkatan Kapasitas Aparatur Desa</t>
  </si>
  <si>
    <t>Peningkatan kapasitas kepala Desa</t>
  </si>
  <si>
    <t>Peningkatan kapasitas perangkat Desa</t>
  </si>
  <si>
    <t>Peningkatan kapasitas BPD</t>
  </si>
  <si>
    <t>lain-lain kegiatan sub bidang peningkatan kapasitas Aparatur Desa</t>
  </si>
  <si>
    <t>Sub Bidang Pemberdayaan Perempuan, Perlindungan Anak dan Keluarga</t>
  </si>
  <si>
    <t>Pelatihan/Penyuluhan Pemberdayaan Perempuan</t>
  </si>
  <si>
    <t>Pelatihan/Penyuluhan Perlindungan Anak</t>
  </si>
  <si>
    <t>Pelatihan dan Penguatan Penyandang Difabel (penyandang disabilitas)</t>
  </si>
  <si>
    <t>lain-lain kegiatan sub bidang Pemberdayaan Perempuan dan Perlindungan Anak*</t>
  </si>
  <si>
    <t>Sub Bidang Koperasi, Usaha Mikro Kecil dan Menengah (UMKM)</t>
  </si>
  <si>
    <t>Pelatihan Manajemen Pengelolaan Koperasi/ KUD/ UMKM</t>
  </si>
  <si>
    <t>Pengembangan Sarana Prasarana Usaha Mikro, Kecil dan Menengah serta Koperasi</t>
  </si>
  <si>
    <t>Pengadaan Teknologi Tepat Guna untuk Pengembangan Ekonomi Pedesaan Non- Pertanian</t>
  </si>
  <si>
    <t>lain-lain kegiatan sub bidang Koperasi, Usaha Kecil dan Menengah*</t>
  </si>
  <si>
    <t>Pembentukan BUM Desa (Persiapan dan Pembentukan Awal BUM Desa)</t>
  </si>
  <si>
    <t>Pelatihan Pengelolaan BUM Desa (Pelatihan yang dilaksanakan oleh Desa)</t>
  </si>
  <si>
    <t>lain-lain kegiatan sub bidang Penanaman Modal*</t>
  </si>
  <si>
    <t>Sub Bidang Perdagangan dan Perindustrian</t>
  </si>
  <si>
    <t>Pemeliharaan Pasar Desa/Kios milik Desa</t>
  </si>
  <si>
    <t>Pembangunan/Rehabilitasi/Peningkatan Pasar Desa/Kios milik Desa **</t>
  </si>
  <si>
    <t>Pengembangan Industri kecil level Desa</t>
  </si>
  <si>
    <t>Pembentukan/Fasilitasi/Pelatihan/Pendampingan kelompok usaha ekonomi produktif (pengrajin, pedagang, industri rumah tangga, dll) **</t>
  </si>
  <si>
    <t>lain-lain kegiatan sub bidang Perdagangan dan Perindustrian*</t>
  </si>
  <si>
    <t>BIDANG PENANGGULANGAN BENCANA, KEADAAN DARURAT DAN MENDESAK</t>
  </si>
  <si>
    <t>Bidang Penanggulangan Bencana, Keadaan Darurat dan Mendesak Desa digunakan untuk kegiatan penanggulangan bencana, keadaan darurat dan mendesak:</t>
  </si>
  <si>
    <t>Sub Bidang Penanggulangan Bencana</t>
  </si>
  <si>
    <t>Penanggulangan Bencana</t>
  </si>
  <si>
    <t>Keadaan Darurat</t>
  </si>
  <si>
    <t>Sub Bidang Keadaan Mendesak.</t>
  </si>
  <si>
    <t>Keadaan Mendesak</t>
  </si>
  <si>
    <t>Pendapatan Asli Desa</t>
  </si>
  <si>
    <t>Hasil Usaha</t>
  </si>
  <si>
    <t>Bagi Hasil BUMDes</t>
  </si>
  <si>
    <t>Lain-lain</t>
  </si>
  <si>
    <t>Hasil Aset</t>
  </si>
  <si>
    <t>Pengelolaan Tanah Kas Desa</t>
  </si>
  <si>
    <t>Tambatan Perahu</t>
  </si>
  <si>
    <t>Pasar Desa</t>
  </si>
  <si>
    <t>Tempat Pemandian Umum</t>
  </si>
  <si>
    <t>Jaringan Irigasi Desa</t>
  </si>
  <si>
    <t>Pelelangan Ikan Milik Desa</t>
  </si>
  <si>
    <t>Kios Milik Desa</t>
  </si>
  <si>
    <t>Pemanfaatan Lapangan/Prasarana Olah raga Milik Desa</t>
  </si>
  <si>
    <t>Swadaya, Partisipasi dan Gotong Royong</t>
  </si>
  <si>
    <t>Swadaya, partisipasi dan gotong royong</t>
  </si>
  <si>
    <t>Lain-lain Swadaya, Partisipasi dan Gotong Royong</t>
  </si>
  <si>
    <t>Lain-lain Pendapatan Asli Desa</t>
  </si>
  <si>
    <t>Hasil Pungutan Desa</t>
  </si>
  <si>
    <t>Transfer</t>
  </si>
  <si>
    <t>Dana Desa</t>
  </si>
  <si>
    <t>Bagian dari Hasil Pajak dan Retribusi Daerah Kabupaten/kota</t>
  </si>
  <si>
    <t>Alokasi Dana Desa</t>
  </si>
  <si>
    <t>Bantuan Keuangan dari APBD Provinsi</t>
  </si>
  <si>
    <t>Lain-lain Bantuan Keuangan dari APBD Provinsi</t>
  </si>
  <si>
    <t>Bantuan Keuangan APBD Kabupaten/Kota</t>
  </si>
  <si>
    <t>Lain-lain Bantuan Keuangan dari APBD Kabupaten/Kota</t>
  </si>
  <si>
    <t>Pendapatan Lain-lain</t>
  </si>
  <si>
    <t>Penerimaan dari Hasil Kerjasama antar Desa</t>
  </si>
  <si>
    <t>Penerimaan dari Hasil Kerjasama Desa dengan Pihak Ketiga</t>
  </si>
  <si>
    <t>Penerimaan dari Bantuan Perusahaan yang berlokasi di Desa</t>
  </si>
  <si>
    <t>Hibah dan sumbangan dari Pihak Ketiga</t>
  </si>
  <si>
    <t>Koreksi kesalahan belanja tahun-tahun anggaran sebelumnya yang mengakibatkan penerimaan di kas Desa pada tahun anggaran berjalan</t>
  </si>
  <si>
    <t>Bunga Bank</t>
  </si>
  <si>
    <t>Lain-lain pendapatan Desa yang sah</t>
  </si>
  <si>
    <t>Belanja Pegawai</t>
  </si>
  <si>
    <t>Penghasilan Tetap dan Tunjangan Kepala Desa</t>
  </si>
  <si>
    <t>Penghasilan Tetap Kepala Desa</t>
  </si>
  <si>
    <t>Tunjangan Kepala Desa</t>
  </si>
  <si>
    <t>Penerimaan Lain Kepala Desa yang Sah</t>
  </si>
  <si>
    <t>Penghasilan Tetap dan Tunjangan Perangkat Desa</t>
  </si>
  <si>
    <t>Penghasilan Tetap Perangkat Desa</t>
  </si>
  <si>
    <t>Tunjangan Perangkat Desa</t>
  </si>
  <si>
    <t>Penerimaan Lain Perangkat Desa yang Sah</t>
  </si>
  <si>
    <t>Jaminan Sosial Kepala Desa dan Perangkat Desa</t>
  </si>
  <si>
    <t>Jaminan Kesehatan Kepala Desa</t>
  </si>
  <si>
    <t>Jaminan Kesehatan Perangkat Desa</t>
  </si>
  <si>
    <t>Jaminan Ketenagakerjaan Kepala Desa</t>
  </si>
  <si>
    <t>Jaminan Ketenagakerjaan Perangkat Desa</t>
  </si>
  <si>
    <t>Tunjangan BPD</t>
  </si>
  <si>
    <t>Tunjangan Kedudukan BPD</t>
  </si>
  <si>
    <t>Tunjangan Kinerja BPD</t>
  </si>
  <si>
    <t>Belanja Barang dan Jasa</t>
  </si>
  <si>
    <t>Belanja Barang Perlengkapan</t>
  </si>
  <si>
    <t>Belanja Perlengkapan Alat Tulis Kantor dan Benda Pos</t>
  </si>
  <si>
    <t>Belanja Perlengkapan Alat-alat Listrik</t>
  </si>
  <si>
    <t>Belanja Perlengkapan Alat-alat Rumah Tangga/Peralatan dan Bahan Kebersihan</t>
  </si>
  <si>
    <t>Belanja Bahan Bakar Minyak/Gas/Isi Ulang Tabung Pemadam Kebakaran</t>
  </si>
  <si>
    <t>Belanja Perlengkapan Cetak/Penggandaan - Belanja Barang Cetak dan Penggandaan</t>
  </si>
  <si>
    <t>Belanja Perlengkapan Barang Konsumsi (Makan/minum) - Belanja Barang Konsumsi</t>
  </si>
  <si>
    <t>Belanja Bahan/Material</t>
  </si>
  <si>
    <t>Belanja Bendera/Umbul-umbul/Spanduk</t>
  </si>
  <si>
    <t>Belanja Pakaian Dinas/Seragam/Atribut</t>
  </si>
  <si>
    <t>Belanja Obat-obatan</t>
  </si>
  <si>
    <t>Belanja Pakan Hewan/Ikan, Obat-obatan Hewan</t>
  </si>
  <si>
    <t>Belanja Pupuk/Obat-obatan Pertanian</t>
  </si>
  <si>
    <t>Belanja Barang Perlengkapan Lainnya</t>
  </si>
  <si>
    <t>Belanja Jasa Honorarium</t>
  </si>
  <si>
    <t>Belanja Jasa Honorarium Tim yang Melaksanakan Kegiatan</t>
  </si>
  <si>
    <t>Belanja Jasa Honorarium Pembantu Tugas Umum Desa/Operator</t>
  </si>
  <si>
    <t>Belanja Jasa Honorarium/Insentif Pelayanan Desa</t>
  </si>
  <si>
    <t>Belanja Jasa Honorarium Ahli/Profesi/Konsultan/Narasumber</t>
  </si>
  <si>
    <t>Belanja Jasa Honorarium Petugas</t>
  </si>
  <si>
    <t>Belanja Jasa Honorarium Lainnya</t>
  </si>
  <si>
    <t>Belanja Perjalanan Dinas</t>
  </si>
  <si>
    <t>Belanja Perjalanan Dinas Dalam Kabupaten/Kota</t>
  </si>
  <si>
    <t>Belanja Perjalanan Dinas Luar Kabupaten/Kota</t>
  </si>
  <si>
    <t>Belanja Kursus/Pelatihan</t>
  </si>
  <si>
    <t>Belanja Jasa Sewa</t>
  </si>
  <si>
    <t>Belanja Jasa Sewa Bangunan/Gedung/Ruang</t>
  </si>
  <si>
    <t>Belanja Jasa Sewa Peralatan/Perlengkapan</t>
  </si>
  <si>
    <t>Belanja Jasa Sewa Sarana Mobilitas</t>
  </si>
  <si>
    <t>Belanja Jasa Sewa Lainnya</t>
  </si>
  <si>
    <t>Belanja Operasional Perkantoran</t>
  </si>
  <si>
    <t>Belanja Jasa Langganan Listrik</t>
  </si>
  <si>
    <t>Belanja Jasa Langganan Air Bersih</t>
  </si>
  <si>
    <t>Belanja Jasa Langganan Majalah/Surat Kabar</t>
  </si>
  <si>
    <t>Belanja Jasa Langganan Telepon</t>
  </si>
  <si>
    <t>Belanja Jasa Langganan Internet</t>
  </si>
  <si>
    <t>Belanja Jasa Kurir/Pos/Giro</t>
  </si>
  <si>
    <t>Belanja Jasa Perpanjangan Ijin/Pajak</t>
  </si>
  <si>
    <t>Belanja Operasional Perkantoran Lainnya</t>
  </si>
  <si>
    <t>Belanja Pemeliharaan</t>
  </si>
  <si>
    <t>Belanja Pemeliharaan Mesin dan Peralatan Berat</t>
  </si>
  <si>
    <t>Belanja Pemeliharaan Kendaraan Bermotor</t>
  </si>
  <si>
    <t>Belanja Pemeliharaan Peralatan</t>
  </si>
  <si>
    <t>Belanja Pemeliharaan Bangunan</t>
  </si>
  <si>
    <t>Belanja Pemeliharaan Jalan</t>
  </si>
  <si>
    <t>Belanja Pemeliharaan Jembatan</t>
  </si>
  <si>
    <t>Belanja Pemeliharaan Irigasi/Saluran Sungai/Embung/Air Bersih, jaringan Air Limbah, Persampahan, dll)</t>
  </si>
  <si>
    <t>Belanja Pemeliharaan Jaringan dan Instalasi (Listrik, Telepon, Internet, Komunikasi, dll)</t>
  </si>
  <si>
    <t>Belanja Pemeliharaan Lainnya</t>
  </si>
  <si>
    <t>Belanja Barang dan Jasa yang Diserahkan kepada Masyarakat</t>
  </si>
  <si>
    <t>Belanja Bahan Perlengkapan yang Diserahkan ke masyarakat</t>
  </si>
  <si>
    <t>Belanja Bantuan Mesin/Kendaraaan bermotor/Peralatan yang diserahkan ke masyarakat</t>
  </si>
  <si>
    <t>Belanja Bantuan Bangunan yang diserahkan ke masyarakat</t>
  </si>
  <si>
    <t>Belanja Beasiswa Berprestasi/Masyarakat Miskin</t>
  </si>
  <si>
    <t>Belanja Bantuan Bibit Tanaman/Hewan/Ikan</t>
  </si>
  <si>
    <t>Belanja Barang dan Jasa yang Diserahkan kepada Masyarakat Lainnya</t>
  </si>
  <si>
    <t>Belanja Modal</t>
  </si>
  <si>
    <t>Belanja Modal Pengadaan Tanah</t>
  </si>
  <si>
    <t>Belanja Modal Pembebasan/Pembelian Tanah</t>
  </si>
  <si>
    <t>Belanja Modal Pembayaran Honorarium Tim Tanah</t>
  </si>
  <si>
    <t>Belanja Modal Pengukuran dan Pembuatan Sertifikat Tanah</t>
  </si>
  <si>
    <t>Belanja Modal Pengurukan dan Pematangan Tanah</t>
  </si>
  <si>
    <t>Belanja Modal Perjalanan Pengadaan Tanah</t>
  </si>
  <si>
    <t>Belanja Modal Pengadaan Tanah Lainnya</t>
  </si>
  <si>
    <t>Belanja Modal Peralatan, Mesin, dan Alat Berat</t>
  </si>
  <si>
    <t>Belanja Modal Honor Tim yang Melaksanakan Kegiatan</t>
  </si>
  <si>
    <t>Belanja Modal Peralatan Elektronik dan Alat Studio</t>
  </si>
  <si>
    <t>Belanja Modal Peralatan Komputer</t>
  </si>
  <si>
    <t>Belanja Modal Peralatan Mebeulair dan Aksesori Ruangan</t>
  </si>
  <si>
    <t>Belanja Modal Peralatan Dapur</t>
  </si>
  <si>
    <t>Belanja Modal Peralatan Alat Ukur</t>
  </si>
  <si>
    <t>Belanja Modal Peralatan Rambu-rambu/Patok Tanah</t>
  </si>
  <si>
    <t>Belanja Modal Peralatan khusus Kesehatan</t>
  </si>
  <si>
    <t>Belanja Modal Peralatan khusus Pertanian/Perikanan/Peternakan</t>
  </si>
  <si>
    <t>Belanja Modal Mesin</t>
  </si>
  <si>
    <t>Belanja Modal Pengadaan Alat-Alat Berat</t>
  </si>
  <si>
    <t>Belanja Modal Peralatan, Mesin, dan Alat Berat Lainnya</t>
  </si>
  <si>
    <t>Belanja Modal Kendaraan</t>
  </si>
  <si>
    <t>Belanja Modal Kendaraan Darat Bermotor</t>
  </si>
  <si>
    <t>Belanja Modal Angkutan Darat Tidak Bermotor</t>
  </si>
  <si>
    <t>Belanja Modal Kendaraan Air Bermotor</t>
  </si>
  <si>
    <t>Belanja Modal Angkutan Air Tidak Bermotor</t>
  </si>
  <si>
    <t>Belanja Modal Kendaraan Lainnya</t>
  </si>
  <si>
    <t>Belanja Modal Gedung, Bangunan dan Taman</t>
  </si>
  <si>
    <t>Belanja Modal Upah Tenaga Kerja</t>
  </si>
  <si>
    <t>Belanja Modal Bahan Baku</t>
  </si>
  <si>
    <t>Belanja Modal Sewa Peralatan</t>
  </si>
  <si>
    <t>Belanja Modal Jalan/Prasarana Jalan</t>
  </si>
  <si>
    <t>Belanja Modal Jembatan</t>
  </si>
  <si>
    <t>Belanja Modal Irigasi/Embung/Air Sungai/Drainase/Air Limbah/Persampahan</t>
  </si>
  <si>
    <t>Belanja Modal Jaringan/Instalasi</t>
  </si>
  <si>
    <t>Belanja Modal lainnya</t>
  </si>
  <si>
    <t>Belanja Modal khusus Pendidikan dan Perpustakaan</t>
  </si>
  <si>
    <t>Belanja Modal khusus Olahraga</t>
  </si>
  <si>
    <t>Belanja Modal khusus Kesenian/Kebudayaan/keagamaan</t>
  </si>
  <si>
    <t>Belanja Modal Tumbuhan/Tanaman</t>
  </si>
  <si>
    <t>Belanja Modal Hewan</t>
  </si>
  <si>
    <t>Belanja Modal Lainnya</t>
  </si>
  <si>
    <t>Belanja Tak Terduga</t>
  </si>
  <si>
    <t>SILPA Tahun Sebelumya</t>
  </si>
  <si>
    <t>SILPA Tahun Sebelumnya</t>
  </si>
  <si>
    <t>Pencairan Dana Cadangan</t>
  </si>
  <si>
    <t>Hasil Penjualan Kekayaan Desa yang Dipisahkan</t>
  </si>
  <si>
    <t>Penerimaan Pembiayaan Lainnya</t>
  </si>
  <si>
    <t>Pembentukan Dana Cadangan</t>
  </si>
  <si>
    <t>Penyertaan Modal Desa</t>
  </si>
  <si>
    <t>Pengeluaran Pembiayaan lainnya</t>
  </si>
  <si>
    <t>Jaminan BPJS Ketenagakerjaan Kepala Desa (@Rp. 295.680 x 1 x 12)</t>
  </si>
  <si>
    <t>Jaminan BPJS Ketenagakerjaan Sekretaris Desa (@Rp. 236.544 x 1 x 12)</t>
  </si>
  <si>
    <t>BIDANG PEMBERDAYAAN MASYARAKAT KAMPUNG</t>
  </si>
  <si>
    <t>Penyelenggaraan pelatihan kepemudaan (Kepemudaan, Penyadaraan Wawasan Kebangsaan, dll) tingkat Desa</t>
  </si>
  <si>
    <t>Daftar Kode Rekening Bidang, Sub Bidang, dan Kegiatan</t>
  </si>
  <si>
    <t xml:space="preserve">Penentuan/Penegasan/Pembangunan Batas/Patok Tanah Desa </t>
  </si>
  <si>
    <t>Penghasilan Tetap Aparat Kampung (@Rp. 2.080.000 x 4 x 12)</t>
  </si>
  <si>
    <t>Jaminan BPJS Ketenagakerjaan Perangkat Desa (@Rp. 192.192 x 4 x 12)</t>
  </si>
  <si>
    <t>Sub Bidang Ketentraman, Ketertiban dan Perlindungan Masyarakat,</t>
  </si>
  <si>
    <t>DISTRIK ARSO</t>
  </si>
  <si>
    <t xml:space="preserve">Belanja ATK </t>
  </si>
  <si>
    <t>Penggandaan dan Penjilidan</t>
  </si>
  <si>
    <t>Biaya Konsumsi Rapat-rapat</t>
  </si>
  <si>
    <t>Biaya Sewa Gedung</t>
  </si>
  <si>
    <t>Biaya Perjalanan Dinas</t>
  </si>
  <si>
    <t>Belanja ATK</t>
  </si>
  <si>
    <t>Biaya Konsumsi Rapat-rapat Bamuskam</t>
  </si>
  <si>
    <t>2.2.2</t>
  </si>
  <si>
    <t>2.2.4</t>
  </si>
  <si>
    <t>2.2.4.1</t>
  </si>
  <si>
    <t>2.2.2.1</t>
  </si>
  <si>
    <t>2.2.2.2</t>
  </si>
  <si>
    <t>2.2.2.3</t>
  </si>
  <si>
    <t>3.2.1</t>
  </si>
  <si>
    <t>3.2.1.1</t>
  </si>
  <si>
    <t>2.6.2</t>
  </si>
  <si>
    <t>2.6.2.1</t>
  </si>
  <si>
    <t>3.2.3</t>
  </si>
  <si>
    <t>3.2.3.1</t>
  </si>
  <si>
    <t>3.4.3</t>
  </si>
  <si>
    <t>3.4.3.1</t>
  </si>
  <si>
    <t>Bantuan Pembinaan PKK</t>
  </si>
  <si>
    <t>Penghasilan Tetap Kepala Kampung (@Rp. 3.200.000 x 1 x 12)</t>
  </si>
  <si>
    <r>
      <t>KEPALA KAMPUNG</t>
    </r>
    <r>
      <rPr>
        <sz val="10"/>
        <color rgb="FFFF0000"/>
        <rFont val="Calibri"/>
        <family val="2"/>
        <scheme val="minor"/>
      </rPr>
      <t xml:space="preserve"> </t>
    </r>
    <r>
      <rPr>
        <sz val="10"/>
        <color theme="1" tint="0.14999847407452621"/>
        <rFont val="Calibri"/>
        <family val="2"/>
        <scheme val="minor"/>
      </rPr>
      <t>YUWANAIAN</t>
    </r>
  </si>
  <si>
    <t>ABDUL GOFAR</t>
  </si>
  <si>
    <t>Lampiran Peraturan Kampung Yuwanaian</t>
  </si>
  <si>
    <t>PEMERINTAH KAMPUNG YUWANAIN</t>
  </si>
  <si>
    <t>Kampung Yuwanain</t>
  </si>
  <si>
    <t>SEKRETARIS KAMPUNG YUWANAIAN</t>
  </si>
  <si>
    <t>Agar setiap orang dapat mengetahui, memerintahkan pengundangan Peraturan Kampung ini dalam  Lembaran  Kampung Yuwanain</t>
  </si>
  <si>
    <t>Ditetapkan di Kampung Yuwanaian</t>
  </si>
  <si>
    <t>KEPALA KAMPUNG YUWANAIN</t>
  </si>
  <si>
    <t>KEPALA KAMPUNG YUWANAIAN</t>
  </si>
  <si>
    <t>BADAN MUSYAWARAH KAMPUNG YUWANAIN</t>
  </si>
  <si>
    <t>PERATURAN KAMPUNG YUWANAIAN</t>
  </si>
  <si>
    <t>2.1.1</t>
  </si>
  <si>
    <t>2.1.1.1</t>
  </si>
  <si>
    <t>2.1.1.2</t>
  </si>
  <si>
    <t>Insentif Tokoh Agama (Rp. 200.000 x 5 Org x 12 Bln)</t>
  </si>
  <si>
    <t>3.2.3.2</t>
  </si>
  <si>
    <t>Insentif Juru Kunci Kuburan (Rp. 300.000 x 2 Org x 12 Bln)</t>
  </si>
  <si>
    <t>3.3.4</t>
  </si>
  <si>
    <t>3.3.4.1</t>
  </si>
  <si>
    <t>Insentif Tokoh Pemuda (Rp. 200.000 x 1 Org x 12 Bln)</t>
  </si>
  <si>
    <t>Insentif Tokoh Perempuan (Rp. 200.000 x 1 Org x 12 Bln)</t>
  </si>
  <si>
    <t>BPJS Kesehatan</t>
  </si>
  <si>
    <t>BPJS Ketenagakerjaan</t>
  </si>
  <si>
    <t>4.2.4</t>
  </si>
  <si>
    <t>Sub Bidang Kepemudaaan dan Olah Raga</t>
  </si>
  <si>
    <t>5.1</t>
  </si>
  <si>
    <t>5.1.1</t>
  </si>
  <si>
    <t>5.1.1.1</t>
  </si>
  <si>
    <t>Penanggulangan  Covid - 19 (Corona)</t>
  </si>
  <si>
    <t>5.3</t>
  </si>
  <si>
    <t>5.3.1</t>
  </si>
  <si>
    <t>5.3.1.1</t>
  </si>
  <si>
    <t>1.2</t>
  </si>
  <si>
    <t>1.4</t>
  </si>
  <si>
    <t>1.4.2</t>
  </si>
  <si>
    <t>2.3</t>
  </si>
  <si>
    <t>BB</t>
  </si>
  <si>
    <t>ADD Silpa</t>
  </si>
  <si>
    <t>TOTAL</t>
  </si>
  <si>
    <t>1.4.3</t>
  </si>
  <si>
    <t>1.4.3.1</t>
  </si>
  <si>
    <t>1.4.4</t>
  </si>
  <si>
    <t>1.4.4.1</t>
  </si>
  <si>
    <t>1.4.2.1</t>
  </si>
  <si>
    <t>Belanja Alat &amp; Bahan Kebersihan Kantor Kampung</t>
  </si>
  <si>
    <t>1.3</t>
  </si>
  <si>
    <t>1.3.2</t>
  </si>
  <si>
    <t>1.3.2.1</t>
  </si>
  <si>
    <t>DDS</t>
  </si>
  <si>
    <t>3.4.3.2</t>
  </si>
  <si>
    <t>Insentif Kader Posyandu BUMIL &amp; Balita  (Rp 200.000 x 16 Org x 12 Bln)</t>
  </si>
  <si>
    <t>2.2.2.4</t>
  </si>
  <si>
    <t>Insentif Kader POSBINDU  (Rp 200.000 x 5 Org x 12 Bln)</t>
  </si>
  <si>
    <t>2.3.7</t>
  </si>
  <si>
    <t>2.3.7.1</t>
  </si>
  <si>
    <t>2.3.7.2</t>
  </si>
  <si>
    <t>Pembersihan Pemakaman Untuk Satu Tahun</t>
  </si>
  <si>
    <t>14.</t>
  </si>
  <si>
    <t>2.2.9</t>
  </si>
  <si>
    <t>2.2.9.1</t>
  </si>
  <si>
    <t>Jaminan BPJS Kesehatan Kepala Desa (@Rp. 175.835 x 1 x 12)</t>
  </si>
  <si>
    <t>Jaminan BPJS Kesehatan Sekretaris Desa (@Rp. 175.835 x 1 x 12)</t>
  </si>
  <si>
    <t>Jaminan BPJS Kesehatan Perangkat Desa (@Rp. 175.835 x 4 x 12)</t>
  </si>
  <si>
    <t>2.3.14</t>
  </si>
  <si>
    <t>2.3.14.1</t>
  </si>
  <si>
    <t>Kampung Yuwanain, 08 Maret 2022</t>
  </si>
  <si>
    <t>1.1.7</t>
  </si>
  <si>
    <t>1.1.7.1</t>
  </si>
  <si>
    <t>1.1.7.2</t>
  </si>
  <si>
    <t>Insentif Ketua RT 27 Org ( Rp 250.000 x 27 Org x 12 Bln )</t>
  </si>
  <si>
    <t>Insentif Ketua RW 6 Org ( Rp 250.000 x 6 Org x 12 Bln )</t>
  </si>
  <si>
    <t>Pembaharuan Pendataan SDGs &amp; IDM Tahun 2022</t>
  </si>
  <si>
    <t>Insentif Guru Honor PAUD (Rp.200.000 x 4 Org x 12 Bln)</t>
  </si>
  <si>
    <t>Insentif Guru Mengaji dan Sekolah Minggu (Rp.100.000 x 15 Org x 12)</t>
  </si>
  <si>
    <t>Pemeliharaan Listrik  Pemakaman</t>
  </si>
  <si>
    <t>Insentif Linmas (Rp.200.000 x 13 Org x 12 Bln)</t>
  </si>
  <si>
    <t>3.2.3.3</t>
  </si>
  <si>
    <t>Memeriahkan HUT Kampung Yuwanain Ke - 38</t>
  </si>
  <si>
    <t>Memeriahkan HUT RI Ke - 77</t>
  </si>
  <si>
    <t>3.3.6</t>
  </si>
  <si>
    <t>3.3.6.1</t>
  </si>
  <si>
    <t>Pembinaan Karang Taruna</t>
  </si>
  <si>
    <t>4.2.3.1</t>
  </si>
  <si>
    <t>4.3</t>
  </si>
  <si>
    <t>4.3.2</t>
  </si>
  <si>
    <t xml:space="preserve">  Peningkatan Aparatur Kampung </t>
  </si>
  <si>
    <t>Penghasilan Tetap Sekretaris Kampung (@Rp. 2.560.000 x 1 x 12)</t>
  </si>
  <si>
    <t>Tunjangan Sekretaris Kampung (@Rp. 300.000 x 1 x 12)</t>
  </si>
  <si>
    <t>Pengadaan Seragam BMUSKAM ( 5 Stel )</t>
  </si>
  <si>
    <t>1.2.1</t>
  </si>
  <si>
    <t>1.2.1.1</t>
  </si>
  <si>
    <t>Pengadaan Warles 1 Unit</t>
  </si>
  <si>
    <t>Pengadaan Leptop Lenovo Min. Ram 4 G ( 1 Unit )</t>
  </si>
  <si>
    <t>Clening Servis ( 1 Org x Rp. 1.000.000 x 12 Bln )</t>
  </si>
  <si>
    <t>Belanja Pls Listrik &amp; Indihome</t>
  </si>
  <si>
    <t>Pengadaan Dispenser ( 1 Unit )</t>
  </si>
  <si>
    <t>Pembangunan Jembatan Box/Slab Culvert Jln. Walet Kampung Yuwanain @. P. 3 x L. 8 x T. 3 ( 1 Unit )</t>
  </si>
  <si>
    <t>2.3.14.2</t>
  </si>
  <si>
    <t>2.3.16</t>
  </si>
  <si>
    <t>2.3.16.1</t>
  </si>
  <si>
    <t>Pembangunan Pintu Gerbang Pemakaman</t>
  </si>
  <si>
    <t>TAHUN ANGGARAN 2022</t>
  </si>
  <si>
    <t>Tahun    : 2022</t>
  </si>
  <si>
    <t>3.4</t>
  </si>
  <si>
    <t xml:space="preserve">  Pembersihan Lahan Produksi 10 Ha ( Tanah Kas Kampung )</t>
  </si>
  <si>
    <t>bahwa Anggaran Pendapatan dan Belanja Kampung  Tahun Anggaran 2022 termuat dalam Peraturan Kampung  tentang  Anggaran Pendapatan dan Belanja Kampung Tahun Anggaran 2022 yang disusun sesuai dengan kebutuhan penyelenggaraan pemerintahan Kampung berdasarkan prinsip kebersamaan,  efisiensi, berkeadilan, berkelanjutan, berwawasan lingkungan, dan kemandirian sehingga menciptakan landasan kuat dalam melaksanakann pemerintahan dan pembangunan menuju masyarakat yang adil, makmur, dan sejahtera;</t>
  </si>
  <si>
    <t>c. bahwa berdasarkan pertimbangan sebagaimana dimaksud dalam huruf a dan huruf b, perlu menetapkan Peraturan Kampung tentang Anggaran Pendapatan dan Belanja Kampung Tahun Anggaran 2022</t>
  </si>
  <si>
    <t>Peraturan Presiden Republik Indonesia No 104 Tahun 2021 Tentang Rincian Anggaran Pendapatan dan Belanja Negara Tahun 2022</t>
  </si>
  <si>
    <t>Peraturan Menteri Keuangan Republik Indonesia Nomor 190 /PMK.07/ Tahun 2021 Tentang Pengelolaan  Dana Desa</t>
  </si>
  <si>
    <t>Peraturan Menteri Pembangunan Daerah Tertinggal, dan Transmigrasi Republik Indonesia No 7 Tahun 2021 Tentang Prioritas Penggunaan Dana Desa Tahun 2022</t>
  </si>
  <si>
    <t xml:space="preserve"> 08 Maret 2022</t>
  </si>
  <si>
    <t>Anggaran Pendapatan dan Belanja Kampung Tahun Anggaran 2022 dengan rincian sebagai berikut:</t>
  </si>
  <si>
    <t>PERATURAN KAMPUNG YUWANAIN TENTANG ANGGARAN PENDAPATAN DAN BELANJA KAMPUNG TAHUN ANGGARAN 2022</t>
  </si>
  <si>
    <t>Pembangunan Jembatan Box/Slab Culvert Untuk Akses Pertanian Kampung Yuwanain @. P. 2 x L. 5 x T. 2 ( 4 Unit )</t>
  </si>
  <si>
    <t>Pemasangan Baliho Transparansi Program Kampung T.A 2022</t>
  </si>
  <si>
    <t>Pembuatan RKPK TA. 2022</t>
  </si>
  <si>
    <t>Penyelenggaraan Muskam Tahun 2022</t>
  </si>
  <si>
    <t>1.4.4.2</t>
  </si>
  <si>
    <t>Penyusunan Dokumen APBK TA. 2022</t>
  </si>
  <si>
    <t>Penyusunan Dokumen Laporan Pertanggungjawaban</t>
  </si>
  <si>
    <t>3.3.5</t>
  </si>
  <si>
    <t>3.3.5.1</t>
  </si>
  <si>
    <t>Penyediaan Terop Untuk Lembaga Karang Taruna ( P. 6 X L. 8 X 1 Unit )</t>
  </si>
  <si>
    <t>Bantuan Langsung Tunai (BLT) @ Rp. 300.000 x 138 KK x 12 Bln</t>
  </si>
  <si>
    <t>4.2.3.2</t>
  </si>
  <si>
    <t xml:space="preserve">  Penyediaan Bibit Kelengkeng  &amp; Pemeliharaan</t>
  </si>
  <si>
    <t>Belanja Perlengkapan Posbindu ( L. 130 Org/P. 185 Org )</t>
  </si>
  <si>
    <t xml:space="preserve">Transport Kader Malaria @ 9 Org x  Rp. 100.000 </t>
  </si>
  <si>
    <t>Bantuan PMT Bumil (75 Org)</t>
  </si>
  <si>
    <t>Bantuan PMT Balita  ( L. 287 Org/P. 269 Org )</t>
  </si>
  <si>
    <t>MASHUDI, SH., M.MP</t>
  </si>
  <si>
    <t>Tentang : Anggaran Pendapatan dan Belanja Kampung 2022</t>
  </si>
  <si>
    <t>Nomor   : 02</t>
  </si>
  <si>
    <r>
      <t>LEMBARAN KAMPUNG YUWANAIN</t>
    </r>
    <r>
      <rPr>
        <sz val="10"/>
        <color rgb="FFFF0000"/>
        <rFont val="Calibri"/>
        <family val="2"/>
        <scheme val="minor"/>
      </rPr>
      <t xml:space="preserve"> </t>
    </r>
    <r>
      <rPr>
        <sz val="10"/>
        <color rgb="FF000000"/>
        <rFont val="Calibri"/>
        <family val="2"/>
        <scheme val="minor"/>
      </rPr>
      <t>TAHUN 2022 NOMOR 02</t>
    </r>
  </si>
  <si>
    <t>NOMOR 02 TAHUN 2022</t>
  </si>
  <si>
    <t>Peraturan Daerah Kabupaten Keerom Nomor 11 Tahun 2022 tentang Anggaran Pendapatan dan Belanja Daerah Kabupaten Keerom Tahun Anggaran 2022</t>
  </si>
  <si>
    <t>Peraturan Bupati Keerom Nomor 306 Tahun 2022 Tentang Alokasi Dana Kampung, Tata Cara Pembagian, Dan Penetapan Pembagian Kepada Setiap Kampung Tahun Anggaran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</si>
</sst>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Rp&quot;* #,##0_);_(&quot;Rp&quot;* \(#,##0\);_(&quot;Rp&quot;* &quot;-&quot;_);_(@_)"/>
    <numFmt numFmtId="165" formatCode="_(* #,##0_);_(* \(#,##0\);_(* &quot;-&quot;_);_(@_)"/>
    <numFmt numFmtId="166" formatCode="_(* #,##0.00_);_(* \(#,##0.00\);_(* &quot;-&quot;??_);_(@_)"/>
    <numFmt numFmtId="167" formatCode="&quot;Rp&quot;#,##0"/>
    <numFmt numFmtId="168" formatCode="_(* #,##0_);_(* \(#,##0\);_(* &quot;-&quot;??_);_(@_)"/>
  </numFmts>
  <fonts count="23" x14ac:knownFonts="1">
    <font>
      <sz val="11"/>
      <color theme="1"/>
      <name val="Calibri"/>
      <family val="2"/>
      <scheme val="minor"/>
    </font>
    <font>
      <sz val="11"/>
      <color theme="1"/>
      <name val="Calibri"/>
      <family val="2"/>
      <charset val="1"/>
      <scheme val="minor"/>
    </font>
    <font>
      <sz val="10"/>
      <name val="Calibri"/>
      <family val="2"/>
      <scheme val="minor"/>
    </font>
    <font>
      <sz val="10"/>
      <name val="Arial"/>
      <family val="2"/>
    </font>
    <font>
      <b/>
      <sz val="10"/>
      <name val="Calibri"/>
      <family val="2"/>
      <scheme val="minor"/>
    </font>
    <font>
      <sz val="11"/>
      <color theme="1"/>
      <name val="Calibri"/>
      <family val="2"/>
      <scheme val="minor"/>
    </font>
    <font>
      <u/>
      <sz val="10"/>
      <name val="Calibri"/>
      <family val="2"/>
      <scheme val="minor"/>
    </font>
    <font>
      <b/>
      <sz val="14"/>
      <name val="Century Schoolbook"/>
      <family val="1"/>
    </font>
    <font>
      <sz val="10"/>
      <color rgb="FFFF0000"/>
      <name val="Calibri"/>
      <family val="2"/>
      <scheme val="minor"/>
    </font>
    <font>
      <sz val="10"/>
      <color rgb="FF0070C0"/>
      <name val="Calibri"/>
      <family val="2"/>
      <scheme val="minor"/>
    </font>
    <font>
      <sz val="10"/>
      <color theme="1"/>
      <name val="Calibri"/>
      <family val="2"/>
      <scheme val="minor"/>
    </font>
    <font>
      <sz val="10"/>
      <color rgb="FF373E3C"/>
      <name val="Calibri"/>
      <family val="2"/>
      <scheme val="minor"/>
    </font>
    <font>
      <sz val="10"/>
      <color rgb="FF000000"/>
      <name val="Calibri"/>
      <family val="2"/>
      <scheme val="minor"/>
    </font>
    <font>
      <b/>
      <u/>
      <sz val="10"/>
      <name val="Calibri"/>
      <family val="2"/>
      <scheme val="minor"/>
    </font>
    <font>
      <b/>
      <sz val="10"/>
      <color theme="1"/>
      <name val="Calibri"/>
      <family val="2"/>
      <scheme val="minor"/>
    </font>
    <font>
      <b/>
      <sz val="12"/>
      <name val="Century Schoolbook"/>
      <family val="1"/>
    </font>
    <font>
      <b/>
      <sz val="14"/>
      <name val="Calibri"/>
      <family val="2"/>
      <scheme val="minor"/>
    </font>
    <font>
      <sz val="12"/>
      <color theme="1"/>
      <name val="Cambria"/>
      <family val="1"/>
      <scheme val="major"/>
    </font>
    <font>
      <b/>
      <sz val="12"/>
      <color theme="1"/>
      <name val="Cambria"/>
      <family val="1"/>
      <scheme val="major"/>
    </font>
    <font>
      <b/>
      <sz val="16"/>
      <color theme="1"/>
      <name val="Cambria"/>
      <family val="1"/>
      <scheme val="major"/>
    </font>
    <font>
      <b/>
      <sz val="11"/>
      <name val="Calibri"/>
      <family val="2"/>
      <scheme val="minor"/>
    </font>
    <font>
      <sz val="11"/>
      <name val="Calibri"/>
      <family val="2"/>
      <scheme val="minor"/>
    </font>
    <font>
      <sz val="10"/>
      <color theme="1" tint="0.14999847407452621"/>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theme="9" tint="0.59999389629810485"/>
        <bgColor indexed="64"/>
      </patternFill>
    </fill>
    <fill>
      <patternFill patternType="solid">
        <fgColor theme="4" tint="0.79998168889431442"/>
        <bgColor indexed="64"/>
      </patternFill>
    </fill>
  </fills>
  <borders count="6">
    <border>
      <left/>
      <right/>
      <top/>
      <bottom/>
      <diagonal/>
    </border>
    <border>
      <left/>
      <right/>
      <top/>
      <bottom style="double">
        <color indexed="64"/>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165" fontId="5" fillId="0" borderId="0" applyFont="0" applyFill="0" applyBorder="0" applyAlignment="0" applyProtection="0"/>
    <xf numFmtId="0" fontId="1" fillId="0" borderId="0"/>
    <xf numFmtId="166" fontId="5" fillId="0" borderId="0" applyFont="0" applyFill="0" applyBorder="0" applyAlignment="0" applyProtection="0"/>
    <xf numFmtId="165" fontId="5" fillId="0" borderId="0" applyFont="0" applyFill="0" applyBorder="0" applyAlignment="0" applyProtection="0"/>
  </cellStyleXfs>
  <cellXfs count="190">
    <xf numFmtId="0" fontId="0" fillId="0" borderId="0" xfId="0"/>
    <xf numFmtId="0" fontId="3" fillId="0" borderId="0" xfId="0" applyFont="1" applyAlignment="1">
      <alignment vertical="top"/>
    </xf>
    <xf numFmtId="0" fontId="3" fillId="0" borderId="0" xfId="0" applyFont="1" applyAlignment="1">
      <alignment horizontal="justify"/>
    </xf>
    <xf numFmtId="49" fontId="3" fillId="0" borderId="0" xfId="0" applyNumberFormat="1" applyFont="1" applyAlignment="1">
      <alignment horizontal="justify" vertical="justify" wrapText="1" readingOrder="1"/>
    </xf>
    <xf numFmtId="49" fontId="3" fillId="0" borderId="0" xfId="0" applyNumberFormat="1" applyFont="1" applyAlignment="1">
      <alignment horizontal="justify" vertical="justify" readingOrder="1"/>
    </xf>
    <xf numFmtId="0" fontId="3" fillId="0" borderId="0" xfId="0" applyFont="1" applyAlignment="1">
      <alignment horizontal="justify" vertical="top"/>
    </xf>
    <xf numFmtId="0" fontId="3" fillId="0" borderId="0" xfId="0" applyFont="1"/>
    <xf numFmtId="0" fontId="2" fillId="0" borderId="0" xfId="0" quotePrefix="1" applyFont="1" applyAlignment="1">
      <alignment horizontal="left" vertical="top"/>
    </xf>
    <xf numFmtId="49" fontId="3" fillId="0" borderId="0" xfId="0" applyNumberFormat="1" applyFont="1" applyAlignment="1">
      <alignment vertical="justify" wrapText="1" readingOrder="1"/>
    </xf>
    <xf numFmtId="0" fontId="2" fillId="0" borderId="0" xfId="0" applyFont="1"/>
    <xf numFmtId="0" fontId="2" fillId="0" borderId="0" xfId="0" applyFont="1" applyAlignment="1">
      <alignment vertical="top"/>
    </xf>
    <xf numFmtId="0" fontId="2" fillId="0" borderId="0" xfId="0" applyFont="1" applyAlignment="1">
      <alignment vertical="top" wrapText="1"/>
    </xf>
    <xf numFmtId="167" fontId="2" fillId="0" borderId="0" xfId="0" applyNumberFormat="1" applyFont="1" applyAlignment="1">
      <alignment horizontal="left" vertical="top"/>
    </xf>
    <xf numFmtId="167" fontId="2" fillId="0" borderId="0" xfId="0" applyNumberFormat="1" applyFont="1" applyAlignment="1">
      <alignment horizontal="left"/>
    </xf>
    <xf numFmtId="167" fontId="6" fillId="0" borderId="0" xfId="0" applyNumberFormat="1" applyFont="1"/>
    <xf numFmtId="0" fontId="2" fillId="0" borderId="0" xfId="0" applyFont="1" applyAlignment="1">
      <alignment horizontal="left"/>
    </xf>
    <xf numFmtId="0" fontId="2" fillId="0" borderId="3" xfId="0" applyFont="1" applyBorder="1" applyAlignment="1">
      <alignment horizontal="center" vertical="top"/>
    </xf>
    <xf numFmtId="0" fontId="2" fillId="0" borderId="0" xfId="0" applyFont="1" applyAlignment="1">
      <alignment horizontal="center" vertical="top"/>
    </xf>
    <xf numFmtId="0" fontId="2" fillId="0" borderId="0" xfId="0" applyFont="1" applyAlignment="1">
      <alignment horizontal="left" vertical="top"/>
    </xf>
    <xf numFmtId="0" fontId="3" fillId="0" borderId="0" xfId="0" applyFont="1" applyAlignment="1">
      <alignment vertical="top" wrapText="1"/>
    </xf>
    <xf numFmtId="0" fontId="9" fillId="0" borderId="0" xfId="0" applyFont="1"/>
    <xf numFmtId="0" fontId="9" fillId="0" borderId="0" xfId="0" applyFont="1" applyAlignment="1">
      <alignment wrapText="1"/>
    </xf>
    <xf numFmtId="0" fontId="9" fillId="0" borderId="0" xfId="0" quotePrefix="1" applyFont="1" applyAlignment="1">
      <alignment horizontal="left" vertical="top"/>
    </xf>
    <xf numFmtId="0" fontId="9" fillId="0" borderId="0" xfId="0" applyFont="1" applyAlignment="1">
      <alignment vertical="top" wrapText="1"/>
    </xf>
    <xf numFmtId="0" fontId="9" fillId="0" borderId="0" xfId="0" applyFont="1" applyAlignment="1">
      <alignment horizontal="left" vertical="top"/>
    </xf>
    <xf numFmtId="0" fontId="9" fillId="0" borderId="0" xfId="0" applyFont="1" applyAlignment="1">
      <alignment vertical="top"/>
    </xf>
    <xf numFmtId="49" fontId="9" fillId="0" borderId="0" xfId="0" applyNumberFormat="1" applyFont="1" applyAlignment="1">
      <alignment vertical="justify" wrapText="1" readingOrder="1"/>
    </xf>
    <xf numFmtId="49" fontId="9" fillId="0" borderId="0" xfId="0" applyNumberFormat="1" applyFont="1" applyAlignment="1">
      <alignment vertical="justify" wrapText="1"/>
    </xf>
    <xf numFmtId="0" fontId="9" fillId="0" borderId="0" xfId="0" applyFont="1" applyAlignment="1">
      <alignment horizontal="justify" vertical="top"/>
    </xf>
    <xf numFmtId="0" fontId="9" fillId="0" borderId="0" xfId="0" applyFont="1" applyAlignment="1">
      <alignment horizontal="justify" vertical="top" wrapText="1"/>
    </xf>
    <xf numFmtId="0" fontId="10" fillId="0" borderId="0" xfId="0" applyFont="1" applyAlignment="1">
      <alignment wrapText="1"/>
    </xf>
    <xf numFmtId="0" fontId="11" fillId="0" borderId="0" xfId="0" applyFont="1" applyAlignment="1">
      <alignment vertical="top"/>
    </xf>
    <xf numFmtId="0" fontId="2" fillId="0" borderId="3" xfId="0" applyFont="1" applyBorder="1" applyAlignment="1">
      <alignment horizontal="center"/>
    </xf>
    <xf numFmtId="0" fontId="12" fillId="0" borderId="0" xfId="0" applyFont="1" applyAlignment="1">
      <alignment horizontal="left" vertical="center"/>
    </xf>
    <xf numFmtId="0" fontId="1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indent="14"/>
    </xf>
    <xf numFmtId="0" fontId="4" fillId="0" borderId="0" xfId="0" applyFont="1" applyAlignment="1">
      <alignment horizontal="left"/>
    </xf>
    <xf numFmtId="168" fontId="4" fillId="0" borderId="0" xfId="0" applyNumberFormat="1" applyFont="1" applyAlignment="1">
      <alignment horizontal="center"/>
    </xf>
    <xf numFmtId="168" fontId="4" fillId="0" borderId="3" xfId="0" applyNumberFormat="1" applyFont="1" applyBorder="1" applyAlignment="1">
      <alignment horizontal="right" vertical="top"/>
    </xf>
    <xf numFmtId="168" fontId="2" fillId="0" borderId="3" xfId="0" applyNumberFormat="1" applyFont="1" applyBorder="1" applyAlignment="1">
      <alignment horizontal="right" vertical="top"/>
    </xf>
    <xf numFmtId="0" fontId="2" fillId="0" borderId="3" xfId="0" applyFont="1" applyBorder="1" applyAlignment="1">
      <alignment horizontal="left" vertical="top" wrapText="1"/>
    </xf>
    <xf numFmtId="0" fontId="4" fillId="0" borderId="3" xfId="0" applyFont="1" applyBorder="1" applyAlignment="1">
      <alignment horizontal="left" vertical="top" wrapText="1"/>
    </xf>
    <xf numFmtId="0" fontId="2" fillId="0" borderId="0" xfId="0" applyFont="1" applyAlignment="1">
      <alignment horizontal="right"/>
    </xf>
    <xf numFmtId="0" fontId="2" fillId="0" borderId="3" xfId="0" applyFont="1" applyBorder="1" applyAlignment="1">
      <alignment horizontal="left" vertical="top" wrapText="1" indent="2"/>
    </xf>
    <xf numFmtId="168" fontId="2" fillId="0" borderId="3" xfId="0" applyNumberFormat="1" applyFont="1" applyBorder="1" applyAlignment="1">
      <alignment horizontal="center" vertical="top"/>
    </xf>
    <xf numFmtId="0" fontId="4" fillId="0" borderId="3" xfId="0" applyFont="1" applyBorder="1" applyAlignment="1">
      <alignment horizontal="left" vertical="center"/>
    </xf>
    <xf numFmtId="0" fontId="4" fillId="3" borderId="3" xfId="0" applyFont="1" applyFill="1" applyBorder="1" applyAlignment="1">
      <alignment horizontal="left" vertical="top" wrapText="1"/>
    </xf>
    <xf numFmtId="168" fontId="4" fillId="3" borderId="3" xfId="0" applyNumberFormat="1" applyFont="1" applyFill="1" applyBorder="1" applyAlignment="1">
      <alignment horizontal="right" vertical="top"/>
    </xf>
    <xf numFmtId="0" fontId="2" fillId="3" borderId="3" xfId="0" applyFont="1" applyFill="1" applyBorder="1" applyAlignment="1">
      <alignment horizontal="center" vertical="top"/>
    </xf>
    <xf numFmtId="0" fontId="4" fillId="2" borderId="3" xfId="0" applyFont="1" applyFill="1" applyBorder="1" applyAlignment="1">
      <alignment horizontal="center" vertical="center" wrapText="1"/>
    </xf>
    <xf numFmtId="0" fontId="4" fillId="4" borderId="3" xfId="0" applyFont="1" applyFill="1" applyBorder="1" applyAlignment="1">
      <alignment horizontal="left" vertical="top" wrapText="1"/>
    </xf>
    <xf numFmtId="0" fontId="2" fillId="4" borderId="3" xfId="0" applyFont="1" applyFill="1" applyBorder="1" applyAlignment="1">
      <alignment horizontal="center" vertical="top"/>
    </xf>
    <xf numFmtId="0" fontId="4" fillId="4" borderId="3" xfId="0" applyFont="1" applyFill="1" applyBorder="1" applyAlignment="1">
      <alignment horizontal="left" vertical="center"/>
    </xf>
    <xf numFmtId="15" fontId="2" fillId="0" borderId="0" xfId="0" applyNumberFormat="1" applyFont="1" applyAlignment="1">
      <alignment horizontal="center" vertical="center"/>
    </xf>
    <xf numFmtId="0" fontId="2" fillId="0" borderId="0" xfId="0" applyFont="1" applyAlignment="1">
      <alignment horizontal="center" vertical="center"/>
    </xf>
    <xf numFmtId="0" fontId="12" fillId="0" borderId="0" xfId="0" quotePrefix="1" applyFont="1" applyAlignment="1">
      <alignment horizontal="left" vertical="center"/>
    </xf>
    <xf numFmtId="0" fontId="2" fillId="0" borderId="0" xfId="0" applyFont="1" applyAlignment="1">
      <alignment horizontal="left" vertical="top" wrapText="1"/>
    </xf>
    <xf numFmtId="164" fontId="2" fillId="0" borderId="0" xfId="0" applyNumberFormat="1" applyFont="1" applyAlignment="1">
      <alignment horizontal="left"/>
    </xf>
    <xf numFmtId="0" fontId="2" fillId="0" borderId="3" xfId="0" applyFont="1" applyBorder="1" applyAlignment="1">
      <alignment horizontal="left" vertical="top" wrapText="1" indent="1"/>
    </xf>
    <xf numFmtId="0" fontId="14" fillId="0" borderId="3" xfId="0" applyFont="1" applyBorder="1"/>
    <xf numFmtId="0" fontId="14" fillId="0" borderId="3" xfId="0" applyFont="1" applyBorder="1" applyAlignment="1">
      <alignment vertical="center" wrapText="1"/>
    </xf>
    <xf numFmtId="0" fontId="14" fillId="3" borderId="3" xfId="0" applyFont="1" applyFill="1" applyBorder="1" applyAlignment="1">
      <alignment vertical="center" wrapText="1"/>
    </xf>
    <xf numFmtId="168" fontId="2" fillId="3" borderId="3" xfId="0" applyNumberFormat="1" applyFont="1" applyFill="1" applyBorder="1" applyAlignment="1">
      <alignment horizontal="right" vertical="top"/>
    </xf>
    <xf numFmtId="168" fontId="4" fillId="4" borderId="3" xfId="0" applyNumberFormat="1" applyFont="1" applyFill="1" applyBorder="1" applyAlignment="1">
      <alignment horizontal="right" vertical="top"/>
    </xf>
    <xf numFmtId="0" fontId="4" fillId="4" borderId="3" xfId="0" applyFont="1" applyFill="1" applyBorder="1" applyAlignment="1">
      <alignment horizontal="center" vertical="top"/>
    </xf>
    <xf numFmtId="0" fontId="10" fillId="0" borderId="3" xfId="0" applyFont="1" applyBorder="1" applyAlignment="1">
      <alignment vertical="center" wrapText="1"/>
    </xf>
    <xf numFmtId="0" fontId="10" fillId="0" borderId="3" xfId="0" applyFont="1" applyBorder="1" applyAlignment="1">
      <alignment horizontal="left" vertical="center" wrapText="1"/>
    </xf>
    <xf numFmtId="0" fontId="14" fillId="0" borderId="3" xfId="0" applyFont="1" applyBorder="1" applyAlignment="1">
      <alignment horizontal="left" vertical="center" wrapText="1"/>
    </xf>
    <xf numFmtId="0" fontId="2" fillId="0" borderId="0" xfId="0" applyFont="1" applyAlignment="1">
      <alignment vertical="center"/>
    </xf>
    <xf numFmtId="0" fontId="2" fillId="0" borderId="3" xfId="0" applyFont="1" applyBorder="1" applyAlignment="1">
      <alignment horizontal="center" vertical="center"/>
    </xf>
    <xf numFmtId="0" fontId="2" fillId="0" borderId="3" xfId="0" applyFont="1" applyBorder="1" applyAlignment="1">
      <alignment horizontal="left" vertical="center"/>
    </xf>
    <xf numFmtId="0" fontId="2" fillId="3" borderId="3" xfId="0" applyFont="1" applyFill="1" applyBorder="1" applyAlignment="1">
      <alignment horizontal="left" vertical="center"/>
    </xf>
    <xf numFmtId="0" fontId="2" fillId="0" borderId="0" xfId="0" applyFont="1" applyAlignment="1">
      <alignment wrapText="1"/>
    </xf>
    <xf numFmtId="0" fontId="2" fillId="0" borderId="0" xfId="0" applyFont="1" applyAlignment="1">
      <alignment horizontal="right" vertical="center"/>
    </xf>
    <xf numFmtId="0" fontId="4" fillId="0" borderId="0" xfId="0" applyFont="1" applyAlignment="1">
      <alignment vertical="top"/>
    </xf>
    <xf numFmtId="0" fontId="4" fillId="0" borderId="0" xfId="0" applyFont="1"/>
    <xf numFmtId="0" fontId="4" fillId="0" borderId="0" xfId="0" applyFont="1" applyAlignment="1">
      <alignment horizontal="center" vertical="top"/>
    </xf>
    <xf numFmtId="0" fontId="4" fillId="0" borderId="0" xfId="0" applyFont="1" applyAlignment="1">
      <alignment horizontal="left" vertical="top" wrapText="1"/>
    </xf>
    <xf numFmtId="168" fontId="4" fillId="0" borderId="3" xfId="0" applyNumberFormat="1" applyFont="1" applyBorder="1" applyAlignment="1">
      <alignment horizontal="center" vertical="top"/>
    </xf>
    <xf numFmtId="0" fontId="10" fillId="0" borderId="3" xfId="0" applyFont="1" applyBorder="1" applyAlignment="1">
      <alignment horizontal="left" vertical="center" wrapText="1" indent="1"/>
    </xf>
    <xf numFmtId="0" fontId="1" fillId="0" borderId="0" xfId="2"/>
    <xf numFmtId="165" fontId="2" fillId="0" borderId="0" xfId="0" applyNumberFormat="1" applyFont="1"/>
    <xf numFmtId="10" fontId="2" fillId="0" borderId="0" xfId="0" applyNumberFormat="1" applyFont="1"/>
    <xf numFmtId="168" fontId="2" fillId="0" borderId="0" xfId="0" applyNumberFormat="1" applyFont="1"/>
    <xf numFmtId="0" fontId="17" fillId="0" borderId="0" xfId="2" applyFont="1" applyAlignment="1">
      <alignment horizontal="center"/>
    </xf>
    <xf numFmtId="0" fontId="17" fillId="0" borderId="0" xfId="2" applyFont="1" applyAlignment="1">
      <alignment wrapText="1"/>
    </xf>
    <xf numFmtId="0" fontId="17" fillId="0" borderId="0" xfId="2" applyFont="1"/>
    <xf numFmtId="0" fontId="18" fillId="0" borderId="3" xfId="2" applyFont="1" applyBorder="1" applyAlignment="1">
      <alignment horizontal="center" vertical="center" wrapText="1"/>
    </xf>
    <xf numFmtId="0" fontId="18" fillId="0" borderId="3" xfId="2" applyFont="1" applyBorder="1" applyAlignment="1">
      <alignment vertical="center" wrapText="1"/>
    </xf>
    <xf numFmtId="0" fontId="17" fillId="0" borderId="3" xfId="2" applyFont="1" applyBorder="1" applyAlignment="1">
      <alignment horizontal="center" vertical="center" wrapText="1"/>
    </xf>
    <xf numFmtId="0" fontId="17" fillId="0" borderId="3" xfId="2" applyFont="1" applyBorder="1" applyAlignment="1">
      <alignment vertical="center" wrapText="1"/>
    </xf>
    <xf numFmtId="0" fontId="19" fillId="0" borderId="4" xfId="2" applyFont="1" applyBorder="1" applyAlignment="1">
      <alignment horizontal="center" vertical="center" wrapText="1"/>
    </xf>
    <xf numFmtId="0" fontId="10" fillId="0" borderId="0" xfId="2" applyFont="1" applyAlignment="1">
      <alignment wrapText="1"/>
    </xf>
    <xf numFmtId="0" fontId="10" fillId="0" borderId="3" xfId="2" applyFont="1" applyBorder="1" applyAlignment="1">
      <alignment horizontal="center" vertical="center"/>
    </xf>
    <xf numFmtId="0" fontId="10" fillId="0" borderId="3" xfId="2" applyFont="1" applyBorder="1" applyAlignment="1">
      <alignment vertical="center" wrapText="1"/>
    </xf>
    <xf numFmtId="0" fontId="10" fillId="0" borderId="3" xfId="2" applyFont="1" applyBorder="1" applyAlignment="1">
      <alignment horizontal="left" vertical="center" wrapText="1"/>
    </xf>
    <xf numFmtId="0" fontId="10" fillId="0" borderId="5" xfId="2" applyFont="1" applyBorder="1" applyAlignment="1">
      <alignment horizontal="center" vertical="center"/>
    </xf>
    <xf numFmtId="0" fontId="10" fillId="0" borderId="5" xfId="2" applyFont="1" applyBorder="1" applyAlignment="1">
      <alignment horizontal="left" vertical="center" wrapText="1"/>
    </xf>
    <xf numFmtId="0" fontId="10" fillId="0" borderId="5" xfId="2" applyFont="1" applyBorder="1" applyAlignment="1">
      <alignment vertical="center" wrapText="1"/>
    </xf>
    <xf numFmtId="0" fontId="10" fillId="0" borderId="0" xfId="2" applyFont="1" applyAlignment="1">
      <alignment horizontal="center"/>
    </xf>
    <xf numFmtId="166" fontId="2" fillId="0" borderId="0" xfId="3" applyFont="1"/>
    <xf numFmtId="168" fontId="2" fillId="0" borderId="0" xfId="3" applyNumberFormat="1" applyFont="1"/>
    <xf numFmtId="0" fontId="10" fillId="0" borderId="3" xfId="2" applyFont="1" applyFill="1" applyBorder="1" applyAlignment="1">
      <alignment horizontal="left" vertical="center" wrapText="1"/>
    </xf>
    <xf numFmtId="0" fontId="13" fillId="0" borderId="0" xfId="0" applyFont="1" applyAlignment="1">
      <alignment horizontal="center" vertical="center"/>
    </xf>
    <xf numFmtId="168" fontId="2" fillId="0" borderId="3" xfId="0" applyNumberFormat="1" applyFont="1" applyBorder="1" applyAlignment="1">
      <alignment horizontal="right" vertical="top" wrapText="1"/>
    </xf>
    <xf numFmtId="0" fontId="4" fillId="0" borderId="3" xfId="0" applyFont="1" applyBorder="1" applyAlignment="1">
      <alignment horizontal="center" vertical="top"/>
    </xf>
    <xf numFmtId="0" fontId="4" fillId="0" borderId="3" xfId="0" applyFont="1" applyBorder="1" applyAlignment="1">
      <alignment horizontal="left" vertical="center" wrapText="1"/>
    </xf>
    <xf numFmtId="168" fontId="4" fillId="0" borderId="3" xfId="0" applyNumberFormat="1" applyFont="1" applyBorder="1" applyAlignment="1">
      <alignment horizontal="right" vertical="center"/>
    </xf>
    <xf numFmtId="0" fontId="20" fillId="0" borderId="3" xfId="0" applyFont="1" applyBorder="1" applyAlignment="1">
      <alignment horizontal="left" vertical="center"/>
    </xf>
    <xf numFmtId="0" fontId="20" fillId="0" borderId="3" xfId="0" applyFont="1" applyBorder="1" applyAlignment="1">
      <alignment horizontal="left" vertical="top" wrapText="1"/>
    </xf>
    <xf numFmtId="168" fontId="20" fillId="0" borderId="3" xfId="0" applyNumberFormat="1" applyFont="1" applyBorder="1" applyAlignment="1">
      <alignment horizontal="right" vertical="center"/>
    </xf>
    <xf numFmtId="0" fontId="21" fillId="0" borderId="3" xfId="0" applyFont="1" applyBorder="1" applyAlignment="1">
      <alignment horizontal="center" vertical="center"/>
    </xf>
    <xf numFmtId="0" fontId="21" fillId="0" borderId="0" xfId="0" applyFont="1"/>
    <xf numFmtId="0" fontId="21" fillId="0" borderId="3" xfId="0" applyFont="1" applyBorder="1" applyAlignment="1">
      <alignment horizontal="center" vertical="top"/>
    </xf>
    <xf numFmtId="0" fontId="10" fillId="0" borderId="3" xfId="0" applyNumberFormat="1" applyFont="1" applyFill="1" applyBorder="1" applyAlignment="1">
      <alignment horizontal="left" vertical="center"/>
    </xf>
    <xf numFmtId="0" fontId="10" fillId="0" borderId="3" xfId="0" applyNumberFormat="1" applyFont="1" applyFill="1" applyBorder="1" applyAlignment="1">
      <alignment horizontal="left" vertical="center" wrapText="1"/>
    </xf>
    <xf numFmtId="168" fontId="4" fillId="0" borderId="3" xfId="0" applyNumberFormat="1" applyFont="1" applyBorder="1" applyAlignment="1">
      <alignment horizontal="center" vertical="center"/>
    </xf>
    <xf numFmtId="0" fontId="20" fillId="4" borderId="3" xfId="0" applyFont="1" applyFill="1" applyBorder="1" applyAlignment="1">
      <alignment horizontal="left" vertical="center"/>
    </xf>
    <xf numFmtId="0" fontId="20" fillId="4" borderId="3" xfId="0" applyFont="1" applyFill="1" applyBorder="1" applyAlignment="1">
      <alignment horizontal="left" vertical="center" wrapText="1"/>
    </xf>
    <xf numFmtId="168" fontId="20" fillId="4" borderId="3" xfId="0" applyNumberFormat="1" applyFont="1" applyFill="1" applyBorder="1" applyAlignment="1">
      <alignment horizontal="right" vertical="center"/>
    </xf>
    <xf numFmtId="0" fontId="21" fillId="4" borderId="3" xfId="0" applyFont="1" applyFill="1" applyBorder="1" applyAlignment="1">
      <alignment horizontal="center" vertical="center"/>
    </xf>
    <xf numFmtId="0" fontId="21" fillId="0" borderId="0" xfId="0" applyFont="1" applyAlignment="1">
      <alignment vertical="center"/>
    </xf>
    <xf numFmtId="0" fontId="2" fillId="0" borderId="3" xfId="0" applyFont="1" applyBorder="1" applyAlignment="1">
      <alignment horizontal="left" vertical="center" wrapText="1"/>
    </xf>
    <xf numFmtId="0" fontId="4" fillId="2" borderId="3" xfId="0" applyFont="1" applyFill="1" applyBorder="1" applyAlignment="1">
      <alignment horizontal="left" vertical="center" wrapText="1"/>
    </xf>
    <xf numFmtId="0" fontId="4" fillId="3" borderId="3" xfId="0" applyFont="1" applyFill="1" applyBorder="1" applyAlignment="1">
      <alignment horizontal="left" vertical="center"/>
    </xf>
    <xf numFmtId="0" fontId="2" fillId="4" borderId="3" xfId="0" applyFont="1" applyFill="1" applyBorder="1" applyAlignment="1">
      <alignment horizontal="left" vertical="center"/>
    </xf>
    <xf numFmtId="0" fontId="4" fillId="0" borderId="3" xfId="0" applyFont="1" applyFill="1" applyBorder="1" applyAlignment="1">
      <alignment horizontal="left" vertical="center"/>
    </xf>
    <xf numFmtId="0" fontId="4" fillId="0" borderId="3" xfId="0" applyFont="1" applyFill="1" applyBorder="1" applyAlignment="1">
      <alignment horizontal="left" vertical="top" wrapText="1"/>
    </xf>
    <xf numFmtId="168" fontId="4" fillId="0" borderId="3" xfId="0" applyNumberFormat="1" applyFont="1" applyFill="1" applyBorder="1" applyAlignment="1">
      <alignment horizontal="right" vertical="top"/>
    </xf>
    <xf numFmtId="0" fontId="4" fillId="0" borderId="3" xfId="0" applyFont="1" applyFill="1" applyBorder="1" applyAlignment="1">
      <alignment horizontal="center" vertical="top"/>
    </xf>
    <xf numFmtId="0" fontId="2" fillId="0" borderId="0" xfId="0" applyFont="1" applyFill="1"/>
    <xf numFmtId="0" fontId="2" fillId="0" borderId="3" xfId="0" applyFont="1" applyFill="1" applyBorder="1" applyAlignment="1">
      <alignment horizontal="left" vertical="top" wrapText="1"/>
    </xf>
    <xf numFmtId="0" fontId="2" fillId="0" borderId="3" xfId="0" applyFont="1" applyFill="1" applyBorder="1" applyAlignment="1">
      <alignment horizontal="left" vertical="center"/>
    </xf>
    <xf numFmtId="168" fontId="2" fillId="0" borderId="3" xfId="0" applyNumberFormat="1" applyFont="1" applyFill="1" applyBorder="1" applyAlignment="1">
      <alignment horizontal="right" vertical="top"/>
    </xf>
    <xf numFmtId="0" fontId="2" fillId="0" borderId="3" xfId="0" applyFont="1" applyFill="1" applyBorder="1" applyAlignment="1">
      <alignment horizontal="center" vertical="top"/>
    </xf>
    <xf numFmtId="168" fontId="4" fillId="0" borderId="3" xfId="0" applyNumberFormat="1" applyFont="1" applyFill="1" applyBorder="1" applyAlignment="1">
      <alignment horizontal="right" vertical="center"/>
    </xf>
    <xf numFmtId="0" fontId="4" fillId="0" borderId="3" xfId="0" applyFont="1" applyFill="1" applyBorder="1" applyAlignment="1">
      <alignment horizontal="left" vertical="center" wrapText="1"/>
    </xf>
    <xf numFmtId="0" fontId="4" fillId="0" borderId="3" xfId="0" applyFont="1" applyFill="1" applyBorder="1" applyAlignment="1">
      <alignment horizontal="center" vertical="center"/>
    </xf>
    <xf numFmtId="0" fontId="2" fillId="0" borderId="0" xfId="0" applyFont="1" applyFill="1" applyAlignment="1">
      <alignment vertical="center"/>
    </xf>
    <xf numFmtId="168" fontId="4" fillId="4" borderId="3" xfId="0" applyNumberFormat="1" applyFont="1" applyFill="1" applyBorder="1" applyAlignment="1">
      <alignment horizontal="right" vertical="center"/>
    </xf>
    <xf numFmtId="165" fontId="2" fillId="0" borderId="0" xfId="4" applyFont="1"/>
    <xf numFmtId="165" fontId="2" fillId="0" borderId="0" xfId="4" applyFont="1" applyAlignment="1">
      <alignment wrapText="1"/>
    </xf>
    <xf numFmtId="165" fontId="4" fillId="0" borderId="0" xfId="4" applyFont="1"/>
    <xf numFmtId="165" fontId="21" fillId="0" borderId="0" xfId="4" applyFont="1" applyAlignment="1">
      <alignment vertical="center"/>
    </xf>
    <xf numFmtId="165" fontId="21" fillId="0" borderId="0" xfId="4" applyFont="1"/>
    <xf numFmtId="165" fontId="2" fillId="0" borderId="0" xfId="4" applyFont="1" applyAlignment="1">
      <alignment vertical="center"/>
    </xf>
    <xf numFmtId="165" fontId="2" fillId="0" borderId="0" xfId="4" applyFont="1" applyFill="1" applyAlignment="1">
      <alignment vertical="center"/>
    </xf>
    <xf numFmtId="165" fontId="2" fillId="0" borderId="0" xfId="4" applyFont="1" applyFill="1"/>
    <xf numFmtId="165" fontId="4" fillId="0" borderId="0" xfId="0" applyNumberFormat="1" applyFont="1"/>
    <xf numFmtId="164" fontId="2" fillId="0" borderId="0" xfId="0" applyNumberFormat="1" applyFont="1"/>
    <xf numFmtId="0" fontId="2" fillId="0" borderId="0" xfId="0" applyFont="1" applyAlignment="1">
      <alignment horizontal="left" vertical="top"/>
    </xf>
    <xf numFmtId="168" fontId="2" fillId="0" borderId="3" xfId="0" applyNumberFormat="1" applyFont="1" applyBorder="1" applyAlignment="1">
      <alignment horizontal="right" vertical="center"/>
    </xf>
    <xf numFmtId="0" fontId="4" fillId="0" borderId="3" xfId="0" applyFont="1" applyBorder="1" applyAlignment="1">
      <alignment horizontal="center" vertical="center"/>
    </xf>
    <xf numFmtId="165" fontId="4" fillId="0" borderId="0" xfId="4" applyFont="1" applyAlignment="1">
      <alignment vertical="center"/>
    </xf>
    <xf numFmtId="0" fontId="4" fillId="0" borderId="0" xfId="0" applyFont="1" applyAlignment="1">
      <alignment vertical="center"/>
    </xf>
    <xf numFmtId="168" fontId="21" fillId="0" borderId="0" xfId="0" applyNumberFormat="1" applyFont="1"/>
    <xf numFmtId="168" fontId="2" fillId="0" borderId="0" xfId="0" applyNumberFormat="1" applyFont="1" applyFill="1" applyAlignment="1">
      <alignment vertical="center"/>
    </xf>
    <xf numFmtId="168" fontId="2" fillId="0" borderId="3" xfId="0" applyNumberFormat="1" applyFont="1" applyFill="1" applyBorder="1" applyAlignment="1">
      <alignment horizontal="right" vertical="center"/>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wrapText="1"/>
    </xf>
    <xf numFmtId="0" fontId="10" fillId="0" borderId="0" xfId="0" applyFont="1" applyAlignment="1">
      <alignment horizontal="left" vertical="top"/>
    </xf>
    <xf numFmtId="0" fontId="10" fillId="0" borderId="0" xfId="0" applyFont="1" applyAlignment="1">
      <alignment vertical="top"/>
    </xf>
    <xf numFmtId="165" fontId="21" fillId="0" borderId="0" xfId="0" applyNumberFormat="1" applyFont="1" applyAlignment="1">
      <alignment vertical="center"/>
    </xf>
    <xf numFmtId="0" fontId="12" fillId="0" borderId="0" xfId="0" applyFont="1" applyAlignment="1">
      <alignment horizontal="left" vertical="center"/>
    </xf>
    <xf numFmtId="0" fontId="12" fillId="0" borderId="0" xfId="0" applyFont="1" applyAlignment="1">
      <alignment horizontal="center" vertical="center"/>
    </xf>
    <xf numFmtId="0" fontId="13" fillId="0" borderId="0" xfId="0" applyFont="1" applyAlignment="1">
      <alignment horizontal="center" vertical="center"/>
    </xf>
    <xf numFmtId="164" fontId="2" fillId="0" borderId="0" xfId="0" applyNumberFormat="1" applyFont="1" applyAlignment="1">
      <alignment horizontal="left"/>
    </xf>
    <xf numFmtId="164" fontId="2" fillId="0" borderId="4" xfId="0" applyNumberFormat="1" applyFont="1" applyBorder="1" applyAlignment="1">
      <alignment horizontal="left"/>
    </xf>
    <xf numFmtId="0" fontId="4" fillId="0" borderId="0" xfId="0" applyFont="1" applyAlignment="1">
      <alignment horizontal="center" vertical="top"/>
    </xf>
    <xf numFmtId="0" fontId="2" fillId="0" borderId="0" xfId="0" applyFont="1" applyAlignment="1">
      <alignment horizontal="left" vertical="top" wrapText="1"/>
    </xf>
    <xf numFmtId="0" fontId="13" fillId="0" borderId="0" xfId="0" applyFont="1" applyAlignment="1">
      <alignment horizontal="center" vertical="top"/>
    </xf>
    <xf numFmtId="0" fontId="2" fillId="0" borderId="0" xfId="0" applyFont="1" applyAlignment="1">
      <alignment horizontal="center" vertical="top"/>
    </xf>
    <xf numFmtId="15" fontId="2" fillId="0" borderId="0" xfId="0" applyNumberFormat="1" applyFont="1" applyAlignment="1">
      <alignment horizontal="center"/>
    </xf>
    <xf numFmtId="0" fontId="2" fillId="0" borderId="0" xfId="0" applyFont="1" applyAlignment="1">
      <alignment horizontal="center"/>
    </xf>
    <xf numFmtId="0" fontId="4" fillId="0" borderId="0" xfId="0" applyFont="1" applyAlignment="1">
      <alignment horizontal="center"/>
    </xf>
    <xf numFmtId="0" fontId="2" fillId="0" borderId="0" xfId="0" applyFont="1" applyAlignment="1">
      <alignment horizontal="left"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5" fillId="0" borderId="0" xfId="0" applyFont="1" applyAlignment="1">
      <alignment horizontal="center"/>
    </xf>
    <xf numFmtId="0" fontId="7" fillId="0" borderId="0" xfId="0" applyFont="1" applyAlignment="1">
      <alignment horizontal="center"/>
    </xf>
    <xf numFmtId="49" fontId="4" fillId="0" borderId="2" xfId="0" applyNumberFormat="1" applyFont="1" applyBorder="1" applyAlignment="1">
      <alignment horizontal="center" vertical="top"/>
    </xf>
    <xf numFmtId="0" fontId="2" fillId="0" borderId="0" xfId="0" applyFont="1" applyAlignment="1">
      <alignment horizontal="left" vertical="top"/>
    </xf>
    <xf numFmtId="164" fontId="2" fillId="0" borderId="0" xfId="0" applyNumberFormat="1" applyFont="1" applyAlignment="1">
      <alignment horizontal="left" vertical="top"/>
    </xf>
    <xf numFmtId="0" fontId="10" fillId="0" borderId="0" xfId="0" applyFont="1" applyAlignment="1">
      <alignment horizontal="left" vertical="top" wrapText="1"/>
    </xf>
    <xf numFmtId="0" fontId="4" fillId="0" borderId="0" xfId="0" applyFont="1" applyAlignment="1">
      <alignment horizontal="left" vertical="top" wrapText="1"/>
    </xf>
    <xf numFmtId="0" fontId="16" fillId="0" borderId="0" xfId="0" applyFont="1" applyAlignment="1">
      <alignment horizontal="center" vertical="top"/>
    </xf>
    <xf numFmtId="0" fontId="16" fillId="0" borderId="0" xfId="0" applyFont="1" applyAlignment="1">
      <alignment horizontal="center" wrapText="1"/>
    </xf>
    <xf numFmtId="0" fontId="16" fillId="0" borderId="0" xfId="0" applyFont="1" applyAlignment="1">
      <alignment horizontal="center" vertical="center" wrapText="1"/>
    </xf>
    <xf numFmtId="0" fontId="19" fillId="0" borderId="0" xfId="2" applyFont="1" applyAlignment="1">
      <alignment horizontal="center" vertical="center" wrapText="1"/>
    </xf>
  </cellXfs>
  <cellStyles count="5">
    <cellStyle name="Comma" xfId="3" builtinId="3"/>
    <cellStyle name="Comma [0]" xfId="4" builtinId="6"/>
    <cellStyle name="Comma [0] 2" xfId="1"/>
    <cellStyle name="Normal" xfId="0" builtinId="0"/>
    <cellStyle name="Norm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140805</xdr:colOff>
      <xdr:row>0</xdr:row>
      <xdr:rowOff>49696</xdr:rowOff>
    </xdr:from>
    <xdr:to>
      <xdr:col>3</xdr:col>
      <xdr:colOff>57978</xdr:colOff>
      <xdr:row>2</xdr:row>
      <xdr:rowOff>212422</xdr:rowOff>
    </xdr:to>
    <xdr:pic>
      <xdr:nvPicPr>
        <xdr:cNvPr id="3" name="Picture 1" descr="Description: D:\LOGO LP2M -PAPUA\Keerom2.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40805" y="49696"/>
          <a:ext cx="604630" cy="676248"/>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69575</xdr:colOff>
      <xdr:row>5</xdr:row>
      <xdr:rowOff>17807</xdr:rowOff>
    </xdr:from>
    <xdr:to>
      <xdr:col>1</xdr:col>
      <xdr:colOff>99391</xdr:colOff>
      <xdr:row>8</xdr:row>
      <xdr:rowOff>70195</xdr:rowOff>
    </xdr:to>
    <xdr:pic>
      <xdr:nvPicPr>
        <xdr:cNvPr id="3" name="Picture 1" descr="Description: D:\LOGO LP2M -PAPUA\Keerom2.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9575" y="846068"/>
          <a:ext cx="642729" cy="731562"/>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a%20PDTI%20Arso\DATA%20PROGRAM%20TA.%202022\PAGU%20DANA%20KAMPUNG\PAGU%20DANA%20KAMPUNG%20SEDISTRIK%20ARSO%20TA%202022\PAGU%20DANA%20KAMPUNG%20SE-DISTRIK%20ARSO%20TA.%20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11">
          <cell r="C11">
            <v>1238756000</v>
          </cell>
          <cell r="D11">
            <v>589571498</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S120"/>
  <sheetViews>
    <sheetView view="pageBreakPreview" topLeftCell="A98" zoomScale="130" zoomScaleNormal="115" zoomScaleSheetLayoutView="130" workbookViewId="0">
      <selection activeCell="H107" sqref="H107"/>
    </sheetView>
  </sheetViews>
  <sheetFormatPr defaultColWidth="9.140625" defaultRowHeight="12.75" x14ac:dyDescent="0.2"/>
  <cols>
    <col min="1" max="1" width="3.140625" style="9" customWidth="1"/>
    <col min="2" max="3" width="3.5703125" style="9" customWidth="1"/>
    <col min="4" max="4" width="3.7109375" style="9" customWidth="1"/>
    <col min="5" max="5" width="2.7109375" style="9" customWidth="1"/>
    <col min="6" max="7" width="9.140625" style="9"/>
    <col min="8" max="8" width="21.7109375" style="9" customWidth="1"/>
    <col min="9" max="9" width="8.85546875" style="9" customWidth="1"/>
    <col min="10" max="10" width="6.140625" style="9" customWidth="1"/>
    <col min="11" max="11" width="18.42578125" style="9" customWidth="1"/>
    <col min="12" max="12" width="0.140625" style="9" customWidth="1"/>
    <col min="13" max="13" width="2.5703125" style="20" bestFit="1" customWidth="1"/>
    <col min="14" max="14" width="45.140625" style="21" customWidth="1"/>
    <col min="15" max="16384" width="9.140625" style="9"/>
  </cols>
  <sheetData>
    <row r="1" spans="1:14" ht="21" customHeight="1" x14ac:dyDescent="0.2">
      <c r="A1" s="177"/>
      <c r="B1" s="177"/>
      <c r="C1" s="177"/>
      <c r="D1" s="179" t="s">
        <v>570</v>
      </c>
      <c r="E1" s="179"/>
      <c r="F1" s="179"/>
      <c r="G1" s="179"/>
      <c r="H1" s="179"/>
      <c r="I1" s="179"/>
      <c r="J1" s="179"/>
      <c r="K1" s="179"/>
    </row>
    <row r="2" spans="1:14" ht="19.5" customHeight="1" x14ac:dyDescent="0.2">
      <c r="A2" s="177"/>
      <c r="B2" s="177"/>
      <c r="C2" s="177"/>
      <c r="D2" s="179" t="s">
        <v>543</v>
      </c>
      <c r="E2" s="179"/>
      <c r="F2" s="179"/>
      <c r="G2" s="179"/>
      <c r="H2" s="179"/>
      <c r="I2" s="179"/>
      <c r="J2" s="179"/>
      <c r="K2" s="179"/>
    </row>
    <row r="3" spans="1:14" ht="18.75" customHeight="1" thickBot="1" x14ac:dyDescent="0.35">
      <c r="A3" s="178"/>
      <c r="B3" s="178"/>
      <c r="C3" s="178"/>
      <c r="D3" s="180" t="s">
        <v>49</v>
      </c>
      <c r="E3" s="180"/>
      <c r="F3" s="180"/>
      <c r="G3" s="180"/>
      <c r="H3" s="180"/>
      <c r="I3" s="180"/>
      <c r="J3" s="180"/>
      <c r="K3" s="180"/>
    </row>
    <row r="4" spans="1:14" ht="11.25" customHeight="1" thickTop="1" x14ac:dyDescent="0.2">
      <c r="A4" s="181"/>
      <c r="B4" s="181"/>
      <c r="C4" s="181"/>
      <c r="D4" s="181"/>
      <c r="E4" s="181"/>
      <c r="F4" s="181"/>
      <c r="G4" s="181"/>
      <c r="H4" s="181"/>
      <c r="I4" s="181"/>
      <c r="J4" s="181"/>
      <c r="K4" s="181"/>
    </row>
    <row r="5" spans="1:14" ht="13.5" customHeight="1" x14ac:dyDescent="0.2">
      <c r="A5" s="169" t="s">
        <v>578</v>
      </c>
      <c r="B5" s="169"/>
      <c r="C5" s="169"/>
      <c r="D5" s="169"/>
      <c r="E5" s="169"/>
      <c r="F5" s="169"/>
      <c r="G5" s="169"/>
      <c r="H5" s="169"/>
      <c r="I5" s="169"/>
      <c r="J5" s="169"/>
      <c r="K5" s="169"/>
    </row>
    <row r="6" spans="1:14" ht="15" customHeight="1" x14ac:dyDescent="0.2">
      <c r="A6" s="169" t="s">
        <v>702</v>
      </c>
      <c r="B6" s="169"/>
      <c r="C6" s="169"/>
      <c r="D6" s="169"/>
      <c r="E6" s="169"/>
      <c r="F6" s="169"/>
      <c r="G6" s="169"/>
      <c r="H6" s="169"/>
      <c r="I6" s="169"/>
      <c r="J6" s="169"/>
      <c r="K6" s="169"/>
    </row>
    <row r="7" spans="1:14" x14ac:dyDescent="0.2">
      <c r="A7" s="169" t="s">
        <v>0</v>
      </c>
      <c r="B7" s="169"/>
      <c r="C7" s="169"/>
      <c r="D7" s="169"/>
      <c r="E7" s="169"/>
      <c r="F7" s="169"/>
      <c r="G7" s="169"/>
      <c r="H7" s="169"/>
      <c r="I7" s="169"/>
      <c r="J7" s="169"/>
      <c r="K7" s="169"/>
    </row>
    <row r="8" spans="1:14" x14ac:dyDescent="0.2">
      <c r="A8" s="169" t="s">
        <v>1</v>
      </c>
      <c r="B8" s="169"/>
      <c r="C8" s="169"/>
      <c r="D8" s="169"/>
      <c r="E8" s="169"/>
      <c r="F8" s="169"/>
      <c r="G8" s="169"/>
      <c r="H8" s="169"/>
      <c r="I8" s="169"/>
      <c r="J8" s="169"/>
      <c r="K8" s="169"/>
    </row>
    <row r="9" spans="1:14" x14ac:dyDescent="0.2">
      <c r="A9" s="169" t="s">
        <v>669</v>
      </c>
      <c r="B9" s="169"/>
      <c r="C9" s="169"/>
      <c r="D9" s="169"/>
      <c r="E9" s="169"/>
      <c r="F9" s="169"/>
      <c r="G9" s="169"/>
      <c r="H9" s="169"/>
      <c r="I9" s="169"/>
      <c r="J9" s="169"/>
      <c r="K9" s="169"/>
    </row>
    <row r="10" spans="1:14" ht="7.5" customHeight="1" x14ac:dyDescent="0.2">
      <c r="A10" s="75"/>
      <c r="B10" s="75"/>
      <c r="C10" s="75"/>
      <c r="D10" s="75"/>
      <c r="E10" s="75"/>
      <c r="F10" s="75"/>
      <c r="G10" s="75"/>
      <c r="H10" s="75"/>
      <c r="I10" s="76"/>
      <c r="J10" s="76"/>
      <c r="K10" s="76"/>
    </row>
    <row r="11" spans="1:14" x14ac:dyDescent="0.2">
      <c r="A11" s="169" t="s">
        <v>2</v>
      </c>
      <c r="B11" s="169"/>
      <c r="C11" s="169"/>
      <c r="D11" s="169"/>
      <c r="E11" s="169"/>
      <c r="F11" s="169"/>
      <c r="G11" s="169"/>
      <c r="H11" s="169"/>
      <c r="I11" s="169"/>
      <c r="J11" s="169"/>
      <c r="K11" s="169"/>
    </row>
    <row r="12" spans="1:14" ht="9" customHeight="1" x14ac:dyDescent="0.2">
      <c r="A12" s="75"/>
      <c r="B12" s="75"/>
      <c r="C12" s="75"/>
      <c r="D12" s="75"/>
      <c r="E12" s="75"/>
      <c r="F12" s="75"/>
      <c r="G12" s="75"/>
      <c r="H12" s="75"/>
      <c r="I12" s="76"/>
      <c r="J12" s="76"/>
      <c r="K12" s="76"/>
    </row>
    <row r="13" spans="1:14" x14ac:dyDescent="0.2">
      <c r="A13" s="169" t="s">
        <v>575</v>
      </c>
      <c r="B13" s="169"/>
      <c r="C13" s="169"/>
      <c r="D13" s="169"/>
      <c r="E13" s="169"/>
      <c r="F13" s="169"/>
      <c r="G13" s="169"/>
      <c r="H13" s="169"/>
      <c r="I13" s="169"/>
      <c r="J13" s="169"/>
      <c r="K13" s="169"/>
    </row>
    <row r="14" spans="1:14" ht="6.75" customHeight="1" x14ac:dyDescent="0.2"/>
    <row r="15" spans="1:14" ht="41.25" customHeight="1" x14ac:dyDescent="0.2">
      <c r="A15" s="10" t="s">
        <v>32</v>
      </c>
      <c r="B15" s="10"/>
      <c r="C15" s="10"/>
      <c r="D15" s="17" t="s">
        <v>31</v>
      </c>
      <c r="E15" s="11" t="s">
        <v>27</v>
      </c>
      <c r="F15" s="170" t="s">
        <v>164</v>
      </c>
      <c r="G15" s="170"/>
      <c r="H15" s="170"/>
      <c r="I15" s="170"/>
      <c r="J15" s="170"/>
      <c r="K15" s="170"/>
    </row>
    <row r="16" spans="1:14" s="73" customFormat="1" ht="83.25" customHeight="1" x14ac:dyDescent="0.2">
      <c r="A16" s="11"/>
      <c r="B16" s="11"/>
      <c r="C16" s="11"/>
      <c r="D16" s="11"/>
      <c r="E16" s="11" t="s">
        <v>28</v>
      </c>
      <c r="F16" s="170" t="s">
        <v>673</v>
      </c>
      <c r="G16" s="170"/>
      <c r="H16" s="170"/>
      <c r="I16" s="170"/>
      <c r="J16" s="170"/>
      <c r="K16" s="170"/>
      <c r="M16" s="21"/>
      <c r="N16" s="21"/>
    </row>
    <row r="17" spans="1:45" ht="42.75" customHeight="1" x14ac:dyDescent="0.2">
      <c r="A17" s="10"/>
      <c r="B17" s="10"/>
      <c r="C17" s="10"/>
      <c r="D17" s="10"/>
      <c r="E17" s="10" t="s">
        <v>29</v>
      </c>
      <c r="F17" s="170" t="s">
        <v>674</v>
      </c>
      <c r="G17" s="170"/>
      <c r="H17" s="170"/>
      <c r="I17" s="170"/>
      <c r="J17" s="170"/>
      <c r="K17" s="170"/>
    </row>
    <row r="18" spans="1:45" ht="54.75" customHeight="1" x14ac:dyDescent="0.2">
      <c r="A18" s="10" t="s">
        <v>33</v>
      </c>
      <c r="B18" s="10"/>
      <c r="C18" s="10"/>
      <c r="D18" s="17" t="s">
        <v>31</v>
      </c>
      <c r="E18" s="11" t="s">
        <v>34</v>
      </c>
      <c r="F18" s="170" t="s">
        <v>35</v>
      </c>
      <c r="G18" s="170"/>
      <c r="H18" s="170"/>
      <c r="I18" s="170"/>
      <c r="J18" s="170"/>
      <c r="K18" s="170"/>
      <c r="L18" s="1"/>
      <c r="M18" s="22"/>
      <c r="N18" s="23"/>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row>
    <row r="19" spans="1:45" ht="66.75" customHeight="1" x14ac:dyDescent="0.2">
      <c r="A19" s="10"/>
      <c r="B19" s="10"/>
      <c r="C19" s="10"/>
      <c r="D19" s="10"/>
      <c r="E19" s="7" t="s">
        <v>36</v>
      </c>
      <c r="F19" s="170" t="s">
        <v>37</v>
      </c>
      <c r="G19" s="170"/>
      <c r="H19" s="170"/>
      <c r="I19" s="170"/>
      <c r="J19" s="170"/>
      <c r="K19" s="170"/>
      <c r="L19" s="1"/>
      <c r="M19" s="22"/>
      <c r="N19" s="23"/>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row>
    <row r="20" spans="1:45" ht="78" customHeight="1" x14ac:dyDescent="0.2">
      <c r="A20" s="10"/>
      <c r="B20" s="10"/>
      <c r="C20" s="10"/>
      <c r="D20" s="10"/>
      <c r="E20" s="7" t="s">
        <v>38</v>
      </c>
      <c r="F20" s="170" t="s">
        <v>50</v>
      </c>
      <c r="G20" s="170"/>
      <c r="H20" s="170"/>
      <c r="I20" s="170"/>
      <c r="J20" s="170"/>
      <c r="K20" s="170"/>
      <c r="L20" s="1"/>
      <c r="M20" s="22"/>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row>
    <row r="21" spans="1:45" ht="41.25" customHeight="1" x14ac:dyDescent="0.2">
      <c r="A21" s="10"/>
      <c r="B21" s="10"/>
      <c r="C21" s="10"/>
      <c r="D21" s="10"/>
      <c r="E21" s="7" t="s">
        <v>39</v>
      </c>
      <c r="F21" s="170" t="s">
        <v>40</v>
      </c>
      <c r="G21" s="170"/>
      <c r="H21" s="170"/>
      <c r="I21" s="170"/>
      <c r="J21" s="170"/>
      <c r="K21" s="170"/>
      <c r="L21" s="1"/>
      <c r="M21" s="22"/>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row>
    <row r="22" spans="1:45" ht="39.75" customHeight="1" x14ac:dyDescent="0.2">
      <c r="A22" s="10"/>
      <c r="B22" s="10"/>
      <c r="C22" s="10"/>
      <c r="D22" s="10"/>
      <c r="E22" s="7" t="s">
        <v>41</v>
      </c>
      <c r="F22" s="170" t="s">
        <v>165</v>
      </c>
      <c r="G22" s="170"/>
      <c r="H22" s="170"/>
      <c r="I22" s="170"/>
      <c r="J22" s="170"/>
      <c r="K22" s="170"/>
      <c r="L22" s="1"/>
      <c r="M22" s="22"/>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row>
    <row r="23" spans="1:45" ht="39.75" customHeight="1" x14ac:dyDescent="0.2">
      <c r="E23" s="7" t="s">
        <v>42</v>
      </c>
      <c r="F23" s="170" t="s">
        <v>51</v>
      </c>
      <c r="G23" s="170"/>
      <c r="H23" s="170"/>
      <c r="I23" s="170"/>
      <c r="J23" s="170"/>
      <c r="K23" s="170"/>
      <c r="L23" s="1"/>
      <c r="N23" s="23"/>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row>
    <row r="24" spans="1:45" ht="108" customHeight="1" x14ac:dyDescent="0.2">
      <c r="A24" s="10"/>
      <c r="B24" s="10"/>
      <c r="C24" s="10"/>
      <c r="D24" s="10"/>
      <c r="E24" s="7" t="s">
        <v>43</v>
      </c>
      <c r="F24" s="170" t="s">
        <v>166</v>
      </c>
      <c r="G24" s="170"/>
      <c r="H24" s="170"/>
      <c r="I24" s="170"/>
      <c r="J24" s="170"/>
      <c r="K24" s="170"/>
      <c r="L24" s="1"/>
      <c r="O24" s="11"/>
      <c r="P24" s="11"/>
      <c r="Q24" s="11"/>
      <c r="R24" s="11"/>
      <c r="S24" s="1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row>
    <row r="25" spans="1:45" ht="150" customHeight="1" x14ac:dyDescent="0.2">
      <c r="A25" s="10"/>
      <c r="B25" s="10"/>
      <c r="C25" s="10"/>
      <c r="D25" s="10"/>
      <c r="E25" s="7" t="s">
        <v>44</v>
      </c>
      <c r="F25" s="170" t="s">
        <v>167</v>
      </c>
      <c r="G25" s="170"/>
      <c r="H25" s="170"/>
      <c r="I25" s="170"/>
      <c r="J25" s="170"/>
      <c r="K25" s="170"/>
      <c r="L25" s="1"/>
      <c r="M25" s="7"/>
      <c r="N25" s="1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row>
    <row r="26" spans="1:45" ht="27.75" customHeight="1" x14ac:dyDescent="0.2">
      <c r="A26" s="10"/>
      <c r="B26" s="10"/>
      <c r="C26" s="10"/>
      <c r="D26" s="10"/>
      <c r="E26" s="7" t="s">
        <v>45</v>
      </c>
      <c r="F26" s="170" t="s">
        <v>675</v>
      </c>
      <c r="G26" s="170"/>
      <c r="H26" s="170"/>
      <c r="I26" s="170"/>
      <c r="J26" s="170"/>
      <c r="K26" s="170"/>
      <c r="L26" s="1"/>
      <c r="N26" s="9"/>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row>
    <row r="27" spans="1:45" ht="27" customHeight="1" x14ac:dyDescent="0.2">
      <c r="A27" s="10"/>
      <c r="B27" s="10"/>
      <c r="C27" s="10"/>
      <c r="D27" s="10"/>
      <c r="E27" s="7" t="s">
        <v>46</v>
      </c>
      <c r="F27" s="170" t="s">
        <v>168</v>
      </c>
      <c r="G27" s="170"/>
      <c r="H27" s="170"/>
      <c r="I27" s="170"/>
      <c r="J27" s="170"/>
      <c r="K27" s="170"/>
      <c r="L27" s="1"/>
      <c r="N27" s="30"/>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row>
    <row r="28" spans="1:45" ht="27" customHeight="1" x14ac:dyDescent="0.2">
      <c r="A28" s="10"/>
      <c r="B28" s="10"/>
      <c r="C28" s="10"/>
      <c r="D28" s="10"/>
      <c r="E28" s="151" t="s">
        <v>47</v>
      </c>
      <c r="F28" s="184" t="s">
        <v>676</v>
      </c>
      <c r="G28" s="184"/>
      <c r="H28" s="184"/>
      <c r="I28" s="184"/>
      <c r="J28" s="184"/>
      <c r="K28" s="184"/>
      <c r="L28" s="1"/>
      <c r="N28" s="30"/>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row>
    <row r="29" spans="1:45" ht="32.25" customHeight="1" x14ac:dyDescent="0.2">
      <c r="A29" s="10"/>
      <c r="B29" s="10"/>
      <c r="C29" s="10"/>
      <c r="D29" s="10"/>
      <c r="E29" s="151" t="s">
        <v>52</v>
      </c>
      <c r="F29" s="170" t="s">
        <v>677</v>
      </c>
      <c r="G29" s="170"/>
      <c r="H29" s="170"/>
      <c r="I29" s="170"/>
      <c r="J29" s="170"/>
      <c r="K29" s="170"/>
      <c r="L29" s="1"/>
      <c r="N29" s="30"/>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row>
    <row r="30" spans="1:45" ht="27" customHeight="1" x14ac:dyDescent="0.2">
      <c r="A30" s="10"/>
      <c r="B30" s="10"/>
      <c r="C30" s="10"/>
      <c r="D30" s="10"/>
      <c r="E30" s="161" t="s">
        <v>48</v>
      </c>
      <c r="F30" s="184" t="s">
        <v>703</v>
      </c>
      <c r="G30" s="184"/>
      <c r="H30" s="184"/>
      <c r="I30" s="184"/>
      <c r="J30" s="184"/>
      <c r="K30" s="184"/>
      <c r="L30" s="1"/>
      <c r="N30" s="3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row>
    <row r="31" spans="1:45" ht="29.25" customHeight="1" x14ac:dyDescent="0.2">
      <c r="A31" s="10"/>
      <c r="B31" s="10"/>
      <c r="C31" s="10"/>
      <c r="D31" s="10"/>
      <c r="E31" s="162" t="s">
        <v>625</v>
      </c>
      <c r="F31" s="184" t="s">
        <v>704</v>
      </c>
      <c r="G31" s="184"/>
      <c r="H31" s="184"/>
      <c r="I31" s="184"/>
      <c r="J31" s="184"/>
      <c r="K31" s="184"/>
      <c r="L31" s="1"/>
      <c r="M31" s="24"/>
      <c r="N31" s="23"/>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row>
    <row r="32" spans="1:45" x14ac:dyDescent="0.2">
      <c r="L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row>
    <row r="33" spans="1:45" ht="12.75" customHeight="1" x14ac:dyDescent="0.2">
      <c r="A33" s="169" t="s">
        <v>3</v>
      </c>
      <c r="B33" s="169"/>
      <c r="C33" s="169"/>
      <c r="D33" s="169"/>
      <c r="E33" s="169"/>
      <c r="F33" s="169"/>
      <c r="G33" s="169"/>
      <c r="H33" s="169"/>
      <c r="I33" s="169"/>
      <c r="J33" s="169"/>
      <c r="K33" s="169"/>
      <c r="L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row>
    <row r="34" spans="1:45" x14ac:dyDescent="0.2">
      <c r="A34" s="169" t="s">
        <v>577</v>
      </c>
      <c r="B34" s="169"/>
      <c r="C34" s="169"/>
      <c r="D34" s="169"/>
      <c r="E34" s="169"/>
      <c r="F34" s="169"/>
      <c r="G34" s="169"/>
      <c r="H34" s="169"/>
      <c r="I34" s="169"/>
      <c r="J34" s="169"/>
      <c r="K34" s="169"/>
      <c r="L34" s="1"/>
      <c r="M34" s="24"/>
      <c r="N34" s="23"/>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row>
    <row r="35" spans="1:45" x14ac:dyDescent="0.2">
      <c r="A35" s="169" t="s">
        <v>144</v>
      </c>
      <c r="B35" s="169"/>
      <c r="C35" s="169"/>
      <c r="D35" s="169"/>
      <c r="E35" s="169"/>
      <c r="F35" s="169"/>
      <c r="G35" s="169"/>
      <c r="H35" s="169"/>
      <c r="I35" s="169"/>
      <c r="J35" s="169"/>
      <c r="K35" s="169"/>
      <c r="L35" s="1"/>
      <c r="M35" s="24"/>
      <c r="N35" s="23"/>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row>
    <row r="36" spans="1:45" x14ac:dyDescent="0.2">
      <c r="A36" s="169" t="s">
        <v>576</v>
      </c>
      <c r="B36" s="169"/>
      <c r="C36" s="169"/>
      <c r="D36" s="169"/>
      <c r="E36" s="169"/>
      <c r="F36" s="169"/>
      <c r="G36" s="169"/>
      <c r="H36" s="169"/>
      <c r="I36" s="169"/>
      <c r="J36" s="169"/>
      <c r="K36" s="169"/>
      <c r="L36" s="1"/>
      <c r="M36" s="24"/>
      <c r="N36" s="23"/>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row>
    <row r="37" spans="1:45" x14ac:dyDescent="0.2">
      <c r="A37" s="76"/>
      <c r="B37" s="76"/>
      <c r="C37" s="76"/>
      <c r="D37" s="76"/>
      <c r="E37" s="76"/>
      <c r="F37" s="76"/>
      <c r="G37" s="76"/>
      <c r="H37" s="76"/>
      <c r="I37" s="76"/>
      <c r="J37" s="76"/>
      <c r="K37" s="76"/>
      <c r="L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row>
    <row r="38" spans="1:45" x14ac:dyDescent="0.2">
      <c r="A38" s="169" t="s">
        <v>4</v>
      </c>
      <c r="B38" s="169"/>
      <c r="C38" s="169"/>
      <c r="D38" s="169"/>
      <c r="E38" s="169"/>
      <c r="F38" s="169"/>
      <c r="G38" s="169"/>
      <c r="H38" s="169"/>
      <c r="I38" s="169"/>
      <c r="J38" s="169"/>
      <c r="K38" s="169"/>
      <c r="L38" s="1"/>
      <c r="M38" s="24"/>
      <c r="N38" s="23"/>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row>
    <row r="39" spans="1:45" ht="27" customHeight="1" x14ac:dyDescent="0.2">
      <c r="A39" s="75" t="s">
        <v>30</v>
      </c>
      <c r="B39" s="75"/>
      <c r="C39" s="75"/>
      <c r="D39" s="77" t="s">
        <v>31</v>
      </c>
      <c r="E39" s="185" t="s">
        <v>680</v>
      </c>
      <c r="F39" s="185"/>
      <c r="G39" s="185"/>
      <c r="H39" s="185"/>
      <c r="I39" s="185"/>
      <c r="J39" s="185"/>
      <c r="K39" s="185"/>
      <c r="L39" s="6"/>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row>
    <row r="40" spans="1:45" x14ac:dyDescent="0.2">
      <c r="A40" s="75"/>
      <c r="B40" s="75"/>
      <c r="C40" s="75"/>
      <c r="D40" s="77"/>
      <c r="E40" s="78"/>
      <c r="F40" s="78"/>
      <c r="G40" s="78"/>
      <c r="H40" s="78"/>
      <c r="I40" s="78"/>
      <c r="J40" s="78"/>
      <c r="K40" s="78"/>
      <c r="L40" s="6"/>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row>
    <row r="41" spans="1:45" x14ac:dyDescent="0.2">
      <c r="A41" s="75"/>
      <c r="B41" s="75"/>
      <c r="C41" s="75"/>
      <c r="D41" s="77"/>
      <c r="E41" s="78"/>
      <c r="F41" s="78"/>
      <c r="G41" s="78"/>
      <c r="H41" s="78"/>
      <c r="I41" s="78"/>
      <c r="J41" s="78"/>
      <c r="K41" s="78"/>
      <c r="L41" s="6"/>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row>
    <row r="42" spans="1:45" ht="12.75" customHeight="1" x14ac:dyDescent="0.2">
      <c r="A42" s="169" t="s">
        <v>5</v>
      </c>
      <c r="B42" s="169"/>
      <c r="C42" s="169"/>
      <c r="D42" s="169"/>
      <c r="E42" s="169"/>
      <c r="F42" s="169"/>
      <c r="G42" s="169"/>
      <c r="H42" s="169"/>
      <c r="I42" s="169"/>
      <c r="J42" s="169"/>
      <c r="K42" s="169"/>
      <c r="L42" s="2"/>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row>
    <row r="43" spans="1:45" x14ac:dyDescent="0.2">
      <c r="A43" s="182" t="s">
        <v>679</v>
      </c>
      <c r="B43" s="182"/>
      <c r="C43" s="182"/>
      <c r="D43" s="182"/>
      <c r="E43" s="182"/>
      <c r="F43" s="182"/>
      <c r="G43" s="182"/>
      <c r="H43" s="182"/>
      <c r="I43" s="182"/>
      <c r="J43" s="182"/>
      <c r="K43" s="182"/>
      <c r="L43" s="2"/>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row>
    <row r="44" spans="1:45" x14ac:dyDescent="0.2">
      <c r="B44" s="18" t="s">
        <v>6</v>
      </c>
      <c r="C44" s="18"/>
      <c r="D44" s="18"/>
      <c r="E44" s="18"/>
      <c r="F44" s="18"/>
      <c r="H44" s="12"/>
      <c r="I44" s="183">
        <f>'LAMPIRAN APBK'!$C$12</f>
        <v>1828327498</v>
      </c>
      <c r="J44" s="183"/>
      <c r="L44" s="2"/>
      <c r="M44" s="24"/>
      <c r="N44" s="23"/>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row>
    <row r="45" spans="1:45" x14ac:dyDescent="0.2">
      <c r="B45" s="9" t="s">
        <v>7</v>
      </c>
      <c r="H45" s="13"/>
      <c r="I45" s="13"/>
      <c r="J45" s="13"/>
      <c r="L45" s="2"/>
      <c r="M45" s="24"/>
      <c r="N45" s="23"/>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row>
    <row r="46" spans="1:45" ht="12.75" customHeight="1" x14ac:dyDescent="0.2">
      <c r="B46" s="43" t="s">
        <v>61</v>
      </c>
      <c r="C46" s="9" t="str">
        <f>'LAMPIRAN APBK'!B27</f>
        <v>BIDANG PENYELENGGARAAN PEMERINTAHAN KAMPUNG</v>
      </c>
      <c r="H46" s="13"/>
      <c r="I46" s="167">
        <f>'LAMPIRAN APBK'!C27</f>
        <v>526571498</v>
      </c>
      <c r="J46" s="167"/>
      <c r="L46" s="1"/>
      <c r="M46" s="25"/>
      <c r="N46" s="23"/>
      <c r="O46" s="1"/>
      <c r="P46" s="1"/>
      <c r="Q46" s="1"/>
      <c r="R46" s="1"/>
      <c r="S46" s="1"/>
      <c r="T46" s="1"/>
      <c r="U46" s="1"/>
      <c r="V46" s="1"/>
      <c r="W46" s="1"/>
      <c r="X46" s="1"/>
      <c r="Y46" s="1"/>
      <c r="Z46" s="1"/>
      <c r="AA46" s="1"/>
      <c r="AB46" s="1"/>
      <c r="AC46" s="1"/>
      <c r="AD46" s="1"/>
      <c r="AE46" s="1"/>
      <c r="AF46" s="1"/>
    </row>
    <row r="47" spans="1:45" x14ac:dyDescent="0.2">
      <c r="B47" s="43" t="s">
        <v>62</v>
      </c>
      <c r="C47" s="9" t="str">
        <f>'LAMPIRAN APBK'!B96</f>
        <v>BIDANG PELAKSANAAN PEMBANGUNAN KAMPUNG</v>
      </c>
      <c r="H47" s="13"/>
      <c r="I47" s="167">
        <f>'LAMPIRAN APBK'!C96</f>
        <v>279855520</v>
      </c>
      <c r="J47" s="167"/>
      <c r="L47" s="1"/>
      <c r="M47" s="25"/>
      <c r="N47" s="23"/>
      <c r="O47" s="1"/>
      <c r="P47" s="1"/>
      <c r="Q47" s="1"/>
      <c r="R47" s="1"/>
      <c r="S47" s="1"/>
      <c r="T47" s="1"/>
      <c r="U47" s="1"/>
      <c r="V47" s="1"/>
      <c r="W47" s="1"/>
      <c r="X47" s="1"/>
      <c r="Y47" s="1"/>
      <c r="Z47" s="1"/>
      <c r="AA47" s="1"/>
      <c r="AB47" s="1"/>
      <c r="AC47" s="1"/>
      <c r="AD47" s="1"/>
      <c r="AE47" s="1"/>
      <c r="AF47" s="1"/>
    </row>
    <row r="48" spans="1:45" x14ac:dyDescent="0.2">
      <c r="B48" s="43" t="s">
        <v>63</v>
      </c>
      <c r="C48" s="9" t="str">
        <f>'LAMPIRAN APBK'!B129</f>
        <v>BIDANG PEMBINAAN KEMASYARAKATAN KAMPUNG</v>
      </c>
      <c r="H48" s="13"/>
      <c r="I48" s="167">
        <f>'LAMPIRAN APBK'!C129</f>
        <v>143000000</v>
      </c>
      <c r="J48" s="167"/>
      <c r="L48" s="1"/>
      <c r="M48" s="25"/>
      <c r="N48" s="23"/>
      <c r="O48" s="1"/>
      <c r="P48" s="1"/>
      <c r="Q48" s="1"/>
      <c r="R48" s="1"/>
      <c r="S48" s="1"/>
      <c r="T48" s="1"/>
      <c r="U48" s="1"/>
      <c r="V48" s="1"/>
      <c r="W48" s="1"/>
      <c r="X48" s="1"/>
      <c r="Y48" s="1"/>
      <c r="Z48" s="1"/>
      <c r="AA48" s="1"/>
      <c r="AB48" s="1"/>
      <c r="AC48" s="1"/>
      <c r="AD48" s="1"/>
      <c r="AE48" s="1"/>
      <c r="AF48" s="1"/>
    </row>
    <row r="49" spans="1:32" ht="12.75" customHeight="1" x14ac:dyDescent="0.2">
      <c r="B49" s="43" t="s">
        <v>64</v>
      </c>
      <c r="C49" s="9" t="str">
        <f>'LAMPIRAN APBK'!B153</f>
        <v>BIDANG PEMBERDAYAAN MASYARAKAT KAMPUNG</v>
      </c>
      <c r="H49" s="13"/>
      <c r="I49" s="167">
        <f>'LAMPIRAN APBK'!C153</f>
        <v>283000000</v>
      </c>
      <c r="J49" s="167"/>
      <c r="L49" s="1"/>
      <c r="M49" s="25"/>
      <c r="N49" s="23"/>
      <c r="O49" s="1"/>
      <c r="P49" s="1"/>
      <c r="Q49" s="1"/>
      <c r="R49" s="1"/>
      <c r="S49" s="1"/>
      <c r="T49" s="1"/>
      <c r="U49" s="1"/>
      <c r="V49" s="1"/>
      <c r="W49" s="1"/>
      <c r="X49" s="1"/>
      <c r="Y49" s="1"/>
      <c r="Z49" s="1"/>
      <c r="AA49" s="1"/>
      <c r="AB49" s="1"/>
      <c r="AC49" s="1"/>
      <c r="AD49" s="1"/>
      <c r="AE49" s="1"/>
      <c r="AF49" s="1"/>
    </row>
    <row r="50" spans="1:32" ht="23.25" customHeight="1" x14ac:dyDescent="0.2">
      <c r="B50" s="74" t="s">
        <v>65</v>
      </c>
      <c r="C50" s="176" t="str">
        <f>'LAMPIRAN APBK'!B163</f>
        <v>BIDANG PENANGGULANGAN BENCANA, KEADAAN MENDESAK DAN DARURAT KAMPUNG</v>
      </c>
      <c r="D50" s="176"/>
      <c r="E50" s="176"/>
      <c r="F50" s="176"/>
      <c r="G50" s="176"/>
      <c r="H50" s="176"/>
      <c r="I50" s="167">
        <f>'LAMPIRAN APBK'!C163</f>
        <v>595900480</v>
      </c>
      <c r="J50" s="167"/>
      <c r="L50" s="1"/>
      <c r="M50" s="25"/>
      <c r="N50" s="23"/>
      <c r="O50" s="1"/>
      <c r="P50" s="1"/>
      <c r="Q50" s="1"/>
      <c r="R50" s="1"/>
      <c r="S50" s="1"/>
      <c r="T50" s="1"/>
      <c r="U50" s="1"/>
      <c r="V50" s="1"/>
      <c r="W50" s="1"/>
      <c r="X50" s="1"/>
      <c r="Y50" s="1"/>
      <c r="Z50" s="1"/>
      <c r="AA50" s="1"/>
      <c r="AB50" s="1"/>
      <c r="AC50" s="1"/>
      <c r="AD50" s="1"/>
      <c r="AE50" s="1"/>
      <c r="AF50" s="1"/>
    </row>
    <row r="51" spans="1:32" x14ac:dyDescent="0.2">
      <c r="B51" s="43"/>
      <c r="H51" s="13"/>
      <c r="I51" s="58"/>
      <c r="J51" s="58"/>
      <c r="L51" s="1"/>
      <c r="M51" s="25"/>
      <c r="N51" s="23"/>
      <c r="O51" s="1"/>
      <c r="P51" s="1"/>
      <c r="Q51" s="1"/>
      <c r="R51" s="1"/>
      <c r="S51" s="1"/>
      <c r="T51" s="1"/>
      <c r="U51" s="1"/>
      <c r="V51" s="1"/>
      <c r="W51" s="1"/>
      <c r="X51" s="1"/>
      <c r="Y51" s="1"/>
      <c r="Z51" s="1"/>
      <c r="AA51" s="1"/>
      <c r="AB51" s="1"/>
      <c r="AC51" s="1"/>
      <c r="AD51" s="1"/>
      <c r="AE51" s="1"/>
      <c r="AF51" s="1"/>
    </row>
    <row r="52" spans="1:32" x14ac:dyDescent="0.2">
      <c r="B52" s="9" t="s">
        <v>9</v>
      </c>
      <c r="H52" s="14"/>
      <c r="I52" s="167">
        <f>'LAMPIRAN APBK'!C172</f>
        <v>1828327498</v>
      </c>
      <c r="J52" s="167"/>
      <c r="L52" s="1"/>
      <c r="M52" s="25"/>
      <c r="N52" s="23"/>
      <c r="O52" s="1"/>
      <c r="P52" s="1"/>
      <c r="Q52" s="1"/>
      <c r="R52" s="1"/>
      <c r="S52" s="1"/>
      <c r="T52" s="1"/>
      <c r="U52" s="1"/>
      <c r="V52" s="1"/>
      <c r="W52" s="1"/>
      <c r="X52" s="1"/>
      <c r="Y52" s="1"/>
      <c r="Z52" s="1"/>
      <c r="AA52" s="1"/>
      <c r="AB52" s="1"/>
      <c r="AC52" s="1"/>
      <c r="AD52" s="1"/>
      <c r="AE52" s="1"/>
      <c r="AF52" s="1"/>
    </row>
    <row r="53" spans="1:32" ht="12.75" customHeight="1" x14ac:dyDescent="0.2">
      <c r="B53" s="9" t="s">
        <v>10</v>
      </c>
      <c r="H53" s="13"/>
      <c r="I53" s="167">
        <f>'LAMPIRAN APBK'!C173</f>
        <v>0</v>
      </c>
      <c r="J53" s="167"/>
      <c r="L53" s="1"/>
      <c r="M53" s="25"/>
      <c r="N53" s="23"/>
      <c r="O53" s="1"/>
      <c r="P53" s="1"/>
      <c r="Q53" s="1"/>
      <c r="R53" s="1"/>
      <c r="S53" s="1"/>
      <c r="T53" s="1"/>
      <c r="U53" s="1"/>
      <c r="V53" s="1"/>
      <c r="W53" s="1"/>
      <c r="X53" s="1"/>
      <c r="Y53" s="1"/>
      <c r="Z53" s="1"/>
      <c r="AA53" s="1"/>
      <c r="AB53" s="1"/>
      <c r="AC53" s="1"/>
      <c r="AD53" s="1"/>
      <c r="AE53" s="1"/>
      <c r="AF53" s="1"/>
    </row>
    <row r="54" spans="1:32" x14ac:dyDescent="0.2">
      <c r="H54" s="13"/>
      <c r="I54" s="13"/>
      <c r="J54" s="13"/>
      <c r="L54" s="1"/>
      <c r="M54" s="25"/>
      <c r="N54" s="23"/>
      <c r="O54" s="1"/>
      <c r="P54" s="1"/>
      <c r="Q54" s="1"/>
      <c r="R54" s="1"/>
      <c r="S54" s="1"/>
      <c r="T54" s="1"/>
      <c r="U54" s="1"/>
      <c r="V54" s="1"/>
      <c r="W54" s="1"/>
      <c r="X54" s="1"/>
      <c r="Y54" s="1"/>
      <c r="Z54" s="1"/>
      <c r="AA54" s="1"/>
      <c r="AB54" s="1"/>
      <c r="AC54" s="1"/>
      <c r="AD54" s="1"/>
      <c r="AE54" s="1"/>
      <c r="AF54" s="1"/>
    </row>
    <row r="55" spans="1:32" x14ac:dyDescent="0.2">
      <c r="B55" s="9" t="s">
        <v>8</v>
      </c>
      <c r="H55" s="13"/>
      <c r="I55" s="13"/>
      <c r="J55" s="13"/>
      <c r="L55" s="1"/>
      <c r="M55" s="25"/>
      <c r="N55" s="23"/>
      <c r="O55" s="1"/>
      <c r="P55" s="1"/>
      <c r="Q55" s="1"/>
      <c r="R55" s="1"/>
      <c r="S55" s="1"/>
      <c r="T55" s="1"/>
      <c r="U55" s="1"/>
      <c r="V55" s="1"/>
      <c r="W55" s="1"/>
      <c r="X55" s="1"/>
      <c r="Y55" s="1"/>
      <c r="Z55" s="1"/>
      <c r="AA55" s="1"/>
      <c r="AB55" s="1"/>
      <c r="AC55" s="1"/>
      <c r="AD55" s="1"/>
      <c r="AE55" s="1"/>
      <c r="AF55" s="1"/>
    </row>
    <row r="56" spans="1:32" ht="12.75" customHeight="1" x14ac:dyDescent="0.2">
      <c r="B56" s="43" t="s">
        <v>61</v>
      </c>
      <c r="C56" s="9" t="str">
        <f>'LAMPIRAN APBK'!B178</f>
        <v>Penerimaan Pembiayaan</v>
      </c>
      <c r="H56" s="13"/>
      <c r="I56" s="167">
        <f>'LAMPIRAN APBK'!C178</f>
        <v>0</v>
      </c>
      <c r="J56" s="167"/>
      <c r="L56" s="1"/>
      <c r="M56" s="25"/>
      <c r="N56" s="23"/>
      <c r="O56" s="1"/>
      <c r="P56" s="1"/>
      <c r="Q56" s="1"/>
      <c r="R56" s="1"/>
      <c r="S56" s="1"/>
      <c r="T56" s="1"/>
      <c r="U56" s="1"/>
      <c r="V56" s="1"/>
      <c r="W56" s="1"/>
      <c r="X56" s="1"/>
      <c r="Y56" s="1"/>
      <c r="Z56" s="1"/>
      <c r="AA56" s="1"/>
      <c r="AB56" s="1"/>
      <c r="AC56" s="1"/>
      <c r="AD56" s="1"/>
      <c r="AE56" s="1"/>
      <c r="AF56" s="1"/>
    </row>
    <row r="57" spans="1:32" x14ac:dyDescent="0.2">
      <c r="B57" s="43" t="s">
        <v>62</v>
      </c>
      <c r="C57" s="9" t="str">
        <f>'LAMPIRAN APBK'!B183</f>
        <v>Pengeluaran Pembiayaan</v>
      </c>
      <c r="H57" s="13"/>
      <c r="I57" s="168">
        <f>'LAMPIRAN APBK'!C183</f>
        <v>0</v>
      </c>
      <c r="J57" s="168"/>
      <c r="L57" s="1"/>
      <c r="M57" s="25"/>
      <c r="N57" s="23"/>
      <c r="O57" s="1"/>
      <c r="P57" s="1"/>
      <c r="Q57" s="1"/>
      <c r="R57" s="1"/>
      <c r="S57" s="1"/>
      <c r="T57" s="1"/>
      <c r="U57" s="1"/>
      <c r="V57" s="1"/>
      <c r="W57" s="1"/>
      <c r="X57" s="1"/>
      <c r="Y57" s="1"/>
      <c r="Z57" s="1"/>
      <c r="AA57" s="1"/>
      <c r="AB57" s="1"/>
      <c r="AC57" s="1"/>
      <c r="AD57" s="1"/>
      <c r="AE57" s="1"/>
      <c r="AF57" s="1"/>
    </row>
    <row r="58" spans="1:32" x14ac:dyDescent="0.2">
      <c r="B58" s="9" t="s">
        <v>11</v>
      </c>
      <c r="H58" s="13"/>
      <c r="I58" s="167">
        <f>I56-I57</f>
        <v>0</v>
      </c>
      <c r="J58" s="167"/>
      <c r="L58" s="1"/>
      <c r="M58" s="25"/>
      <c r="N58" s="23"/>
      <c r="O58" s="1"/>
      <c r="P58" s="1"/>
      <c r="Q58" s="1"/>
      <c r="R58" s="1"/>
      <c r="S58" s="1"/>
      <c r="T58" s="1"/>
      <c r="U58" s="1"/>
      <c r="V58" s="1"/>
      <c r="W58" s="1"/>
      <c r="X58" s="1"/>
      <c r="Y58" s="1"/>
      <c r="Z58" s="1"/>
      <c r="AA58" s="1"/>
      <c r="AB58" s="1"/>
      <c r="AC58" s="1"/>
      <c r="AD58" s="1"/>
      <c r="AE58" s="1"/>
      <c r="AF58" s="1"/>
    </row>
    <row r="59" spans="1:32" x14ac:dyDescent="0.2">
      <c r="L59" s="1"/>
      <c r="M59" s="25"/>
      <c r="N59" s="23"/>
      <c r="O59" s="1"/>
      <c r="P59" s="1"/>
      <c r="Q59" s="1"/>
      <c r="R59" s="1"/>
      <c r="S59" s="1"/>
      <c r="T59" s="1"/>
      <c r="U59" s="1"/>
      <c r="V59" s="1"/>
      <c r="W59" s="1"/>
      <c r="X59" s="1"/>
      <c r="Y59" s="1"/>
      <c r="Z59" s="1"/>
      <c r="AA59" s="1"/>
      <c r="AB59" s="1"/>
      <c r="AC59" s="1"/>
      <c r="AD59" s="1"/>
      <c r="AE59" s="1"/>
      <c r="AF59" s="1"/>
    </row>
    <row r="60" spans="1:32" x14ac:dyDescent="0.2">
      <c r="L60" s="1"/>
      <c r="M60" s="25"/>
      <c r="N60" s="23"/>
      <c r="O60" s="1"/>
      <c r="P60" s="1"/>
      <c r="Q60" s="1"/>
      <c r="R60" s="1"/>
      <c r="S60" s="1"/>
      <c r="T60" s="1"/>
      <c r="U60" s="1"/>
      <c r="V60" s="1"/>
      <c r="W60" s="1"/>
      <c r="X60" s="1"/>
      <c r="Y60" s="1"/>
      <c r="Z60" s="1"/>
      <c r="AA60" s="1"/>
      <c r="AB60" s="1"/>
      <c r="AC60" s="1"/>
      <c r="AD60" s="1"/>
      <c r="AE60" s="1"/>
      <c r="AF60" s="1"/>
    </row>
    <row r="61" spans="1:32" x14ac:dyDescent="0.2">
      <c r="A61" s="169" t="s">
        <v>12</v>
      </c>
      <c r="B61" s="169"/>
      <c r="C61" s="169"/>
      <c r="D61" s="169"/>
      <c r="E61" s="169"/>
      <c r="F61" s="169"/>
      <c r="G61" s="169"/>
      <c r="H61" s="169"/>
      <c r="I61" s="169"/>
      <c r="J61" s="169"/>
      <c r="K61" s="169"/>
      <c r="L61" s="1"/>
      <c r="M61" s="25"/>
      <c r="N61" s="23"/>
      <c r="O61" s="1"/>
      <c r="P61" s="1"/>
      <c r="Q61" s="1"/>
      <c r="R61" s="1"/>
      <c r="S61" s="1"/>
      <c r="T61" s="1"/>
      <c r="U61" s="1"/>
      <c r="V61" s="1"/>
      <c r="W61" s="1"/>
      <c r="X61" s="1"/>
      <c r="Y61" s="1"/>
      <c r="Z61" s="1"/>
      <c r="AA61" s="1"/>
      <c r="AB61" s="1"/>
      <c r="AC61" s="1"/>
      <c r="AD61" s="1"/>
      <c r="AE61" s="1"/>
      <c r="AF61" s="1"/>
    </row>
    <row r="62" spans="1:32" ht="30.75" customHeight="1" x14ac:dyDescent="0.2">
      <c r="A62" s="170" t="s">
        <v>169</v>
      </c>
      <c r="B62" s="170"/>
      <c r="C62" s="170"/>
      <c r="D62" s="170"/>
      <c r="E62" s="170"/>
      <c r="F62" s="170"/>
      <c r="G62" s="170"/>
      <c r="H62" s="170"/>
      <c r="I62" s="170"/>
      <c r="J62" s="170"/>
      <c r="K62" s="170"/>
      <c r="L62" s="1"/>
      <c r="M62" s="25"/>
      <c r="N62" s="23"/>
      <c r="O62" s="1"/>
      <c r="P62" s="1"/>
      <c r="Q62" s="1"/>
      <c r="R62" s="1"/>
      <c r="S62" s="1"/>
      <c r="T62" s="1"/>
      <c r="U62" s="1"/>
      <c r="V62" s="1"/>
      <c r="W62" s="1"/>
      <c r="X62" s="1"/>
      <c r="Y62" s="1"/>
      <c r="Z62" s="1"/>
      <c r="AA62" s="1"/>
      <c r="AB62" s="1"/>
      <c r="AC62" s="1"/>
      <c r="AD62" s="1"/>
      <c r="AE62" s="1"/>
      <c r="AF62" s="1"/>
    </row>
    <row r="63" spans="1:32" x14ac:dyDescent="0.2">
      <c r="A63" s="57"/>
      <c r="B63" s="57"/>
      <c r="C63" s="57"/>
      <c r="D63" s="57"/>
      <c r="E63" s="57"/>
      <c r="F63" s="57"/>
      <c r="G63" s="57"/>
      <c r="H63" s="57"/>
      <c r="I63" s="57"/>
      <c r="J63" s="57"/>
      <c r="K63" s="57"/>
      <c r="L63" s="1"/>
      <c r="M63" s="25"/>
      <c r="N63" s="23"/>
      <c r="O63" s="1"/>
      <c r="P63" s="1"/>
      <c r="Q63" s="1"/>
      <c r="R63" s="1"/>
      <c r="S63" s="1"/>
      <c r="T63" s="1"/>
      <c r="U63" s="1"/>
      <c r="V63" s="1"/>
      <c r="W63" s="1"/>
      <c r="X63" s="1"/>
      <c r="Y63" s="1"/>
      <c r="Z63" s="1"/>
      <c r="AA63" s="1"/>
      <c r="AB63" s="1"/>
      <c r="AC63" s="1"/>
      <c r="AD63" s="1"/>
      <c r="AE63" s="1"/>
      <c r="AF63" s="1"/>
    </row>
    <row r="64" spans="1:32" ht="12.75" customHeight="1" x14ac:dyDescent="0.2">
      <c r="A64" s="169" t="s">
        <v>13</v>
      </c>
      <c r="B64" s="169"/>
      <c r="C64" s="169"/>
      <c r="D64" s="169"/>
      <c r="E64" s="169"/>
      <c r="F64" s="169"/>
      <c r="G64" s="169"/>
      <c r="H64" s="169"/>
      <c r="I64" s="169"/>
      <c r="J64" s="169"/>
      <c r="K64" s="169"/>
      <c r="L64" s="1"/>
      <c r="M64" s="25"/>
      <c r="N64" s="23"/>
      <c r="O64" s="1"/>
      <c r="P64" s="1"/>
      <c r="Q64" s="1"/>
      <c r="R64" s="1"/>
      <c r="S64" s="1"/>
      <c r="T64" s="1"/>
      <c r="U64" s="1"/>
      <c r="V64" s="1"/>
      <c r="W64" s="1"/>
      <c r="X64" s="1"/>
      <c r="Y64" s="1"/>
      <c r="Z64" s="1"/>
      <c r="AA64" s="1"/>
      <c r="AB64" s="1"/>
      <c r="AC64" s="1"/>
      <c r="AD64" s="1"/>
      <c r="AE64" s="1"/>
      <c r="AF64" s="1"/>
    </row>
    <row r="65" spans="1:32" x14ac:dyDescent="0.2">
      <c r="A65" s="170" t="s">
        <v>145</v>
      </c>
      <c r="B65" s="170"/>
      <c r="C65" s="170"/>
      <c r="D65" s="170"/>
      <c r="E65" s="170"/>
      <c r="F65" s="170"/>
      <c r="G65" s="170"/>
      <c r="H65" s="170"/>
      <c r="I65" s="170"/>
      <c r="J65" s="170"/>
      <c r="K65" s="170"/>
      <c r="L65" s="1"/>
      <c r="M65" s="25"/>
      <c r="N65" s="23"/>
      <c r="O65" s="1"/>
      <c r="P65" s="1"/>
      <c r="Q65" s="1"/>
      <c r="R65" s="1"/>
      <c r="S65" s="1"/>
      <c r="T65" s="1"/>
      <c r="U65" s="1"/>
      <c r="V65" s="1"/>
      <c r="W65" s="1"/>
      <c r="X65" s="1"/>
      <c r="Y65" s="1"/>
      <c r="Z65" s="1"/>
      <c r="AA65" s="1"/>
      <c r="AB65" s="1"/>
      <c r="AC65" s="1"/>
      <c r="AD65" s="1"/>
      <c r="AE65" s="1"/>
      <c r="AF65" s="1"/>
    </row>
    <row r="66" spans="1:32" x14ac:dyDescent="0.2">
      <c r="A66" s="170" t="s">
        <v>170</v>
      </c>
      <c r="B66" s="170"/>
      <c r="C66" s="170"/>
      <c r="D66" s="170"/>
      <c r="E66" s="170"/>
      <c r="F66" s="170"/>
      <c r="G66" s="170"/>
      <c r="H66" s="170"/>
      <c r="I66" s="170"/>
      <c r="J66" s="170"/>
      <c r="K66" s="170"/>
      <c r="L66" s="1"/>
      <c r="M66" s="25"/>
      <c r="N66" s="23"/>
      <c r="O66" s="1"/>
      <c r="P66" s="1"/>
      <c r="Q66" s="1"/>
      <c r="R66" s="1"/>
      <c r="S66" s="1"/>
      <c r="T66" s="1"/>
      <c r="U66" s="1"/>
      <c r="V66" s="1"/>
      <c r="W66" s="1"/>
      <c r="X66" s="1"/>
      <c r="Y66" s="1"/>
      <c r="Z66" s="1"/>
      <c r="AA66" s="1"/>
      <c r="AB66" s="1"/>
      <c r="AC66" s="1"/>
      <c r="AD66" s="1"/>
      <c r="AE66" s="1"/>
      <c r="AF66" s="1"/>
    </row>
    <row r="67" spans="1:32" x14ac:dyDescent="0.2">
      <c r="A67" s="170" t="s">
        <v>146</v>
      </c>
      <c r="B67" s="170"/>
      <c r="C67" s="170"/>
      <c r="D67" s="170"/>
      <c r="E67" s="170"/>
      <c r="F67" s="170"/>
      <c r="G67" s="170"/>
      <c r="H67" s="170"/>
      <c r="I67" s="170"/>
      <c r="J67" s="170"/>
      <c r="K67" s="170"/>
      <c r="L67" s="1"/>
      <c r="M67" s="25"/>
      <c r="N67" s="23"/>
      <c r="O67" s="1"/>
      <c r="P67" s="1"/>
      <c r="Q67" s="1"/>
      <c r="R67" s="1"/>
      <c r="S67" s="1"/>
      <c r="T67" s="1"/>
      <c r="U67" s="1"/>
      <c r="V67" s="1"/>
      <c r="W67" s="1"/>
      <c r="X67" s="1"/>
      <c r="Y67" s="1"/>
      <c r="Z67" s="1"/>
      <c r="AA67" s="1"/>
      <c r="AB67" s="1"/>
      <c r="AC67" s="1"/>
      <c r="AD67" s="1"/>
      <c r="AE67" s="1"/>
      <c r="AF67" s="1"/>
    </row>
    <row r="68" spans="1:32" x14ac:dyDescent="0.2">
      <c r="A68" s="170" t="s">
        <v>147</v>
      </c>
      <c r="B68" s="170"/>
      <c r="C68" s="170"/>
      <c r="D68" s="170"/>
      <c r="E68" s="170"/>
      <c r="F68" s="170"/>
      <c r="G68" s="170"/>
      <c r="H68" s="170"/>
      <c r="I68" s="170"/>
      <c r="J68" s="170"/>
      <c r="K68" s="170"/>
      <c r="L68" s="1"/>
      <c r="M68" s="25"/>
      <c r="N68" s="23"/>
      <c r="O68" s="1"/>
      <c r="P68" s="1"/>
      <c r="Q68" s="1"/>
      <c r="R68" s="1"/>
      <c r="S68" s="1"/>
      <c r="T68" s="1"/>
      <c r="U68" s="1"/>
      <c r="V68" s="1"/>
      <c r="W68" s="1"/>
      <c r="X68" s="1"/>
      <c r="Y68" s="1"/>
      <c r="Z68" s="1"/>
      <c r="AA68" s="1"/>
      <c r="AB68" s="1"/>
      <c r="AC68" s="1"/>
      <c r="AD68" s="1"/>
      <c r="AE68" s="1"/>
      <c r="AF68" s="1"/>
    </row>
    <row r="69" spans="1:32" x14ac:dyDescent="0.2">
      <c r="A69" s="170" t="s">
        <v>148</v>
      </c>
      <c r="B69" s="170"/>
      <c r="C69" s="170"/>
      <c r="D69" s="170"/>
      <c r="E69" s="170"/>
      <c r="F69" s="170"/>
      <c r="G69" s="170"/>
      <c r="H69" s="170"/>
      <c r="I69" s="170"/>
      <c r="J69" s="170"/>
      <c r="K69" s="170"/>
      <c r="L69" s="1"/>
      <c r="M69" s="25"/>
      <c r="N69" s="23"/>
      <c r="O69" s="1"/>
      <c r="P69" s="1"/>
      <c r="Q69" s="1"/>
      <c r="R69" s="1"/>
      <c r="S69" s="1"/>
      <c r="T69" s="1"/>
      <c r="U69" s="1"/>
      <c r="V69" s="1"/>
      <c r="W69" s="1"/>
      <c r="X69" s="1"/>
      <c r="Y69" s="1"/>
      <c r="Z69" s="1"/>
      <c r="AA69" s="1"/>
      <c r="AB69" s="1"/>
      <c r="AC69" s="1"/>
      <c r="AD69" s="1"/>
      <c r="AE69" s="1"/>
      <c r="AF69" s="1"/>
    </row>
    <row r="70" spans="1:32" x14ac:dyDescent="0.2">
      <c r="A70" s="57"/>
      <c r="B70" s="57"/>
      <c r="C70" s="57"/>
      <c r="D70" s="57"/>
      <c r="E70" s="57"/>
      <c r="F70" s="57"/>
      <c r="G70" s="57"/>
      <c r="H70" s="57"/>
      <c r="I70" s="57"/>
      <c r="J70" s="57"/>
      <c r="K70" s="57"/>
      <c r="L70" s="1"/>
      <c r="M70" s="25"/>
      <c r="N70" s="23"/>
      <c r="O70" s="1"/>
      <c r="P70" s="1"/>
      <c r="Q70" s="1"/>
      <c r="R70" s="1"/>
      <c r="S70" s="1"/>
      <c r="T70" s="1"/>
      <c r="U70" s="1"/>
      <c r="V70" s="1"/>
      <c r="W70" s="1"/>
      <c r="X70" s="1"/>
      <c r="Y70" s="1"/>
      <c r="Z70" s="1"/>
      <c r="AA70" s="1"/>
      <c r="AB70" s="1"/>
      <c r="AC70" s="1"/>
      <c r="AD70" s="1"/>
      <c r="AE70" s="1"/>
      <c r="AF70" s="1"/>
    </row>
    <row r="71" spans="1:32" x14ac:dyDescent="0.2">
      <c r="A71" s="169" t="s">
        <v>14</v>
      </c>
      <c r="B71" s="169"/>
      <c r="C71" s="169"/>
      <c r="D71" s="169"/>
      <c r="E71" s="169"/>
      <c r="F71" s="169"/>
      <c r="G71" s="169"/>
      <c r="H71" s="169"/>
      <c r="I71" s="169"/>
      <c r="J71" s="169"/>
      <c r="K71" s="169"/>
      <c r="L71" s="1"/>
      <c r="M71" s="25"/>
      <c r="N71" s="23"/>
      <c r="O71" s="1"/>
      <c r="P71" s="1"/>
      <c r="Q71" s="1"/>
      <c r="R71" s="1"/>
      <c r="S71" s="1"/>
      <c r="T71" s="1"/>
      <c r="U71" s="1"/>
      <c r="V71" s="1"/>
      <c r="W71" s="1"/>
      <c r="X71" s="1"/>
      <c r="Y71" s="1"/>
      <c r="Z71" s="1"/>
      <c r="AA71" s="1"/>
      <c r="AB71" s="1"/>
      <c r="AC71" s="1"/>
      <c r="AD71" s="1"/>
      <c r="AE71" s="1"/>
      <c r="AF71" s="1"/>
    </row>
    <row r="72" spans="1:32" ht="27.75" customHeight="1" x14ac:dyDescent="0.2">
      <c r="A72" s="170" t="s">
        <v>171</v>
      </c>
      <c r="B72" s="170"/>
      <c r="C72" s="170"/>
      <c r="D72" s="170"/>
      <c r="E72" s="170"/>
      <c r="F72" s="170"/>
      <c r="G72" s="170"/>
      <c r="H72" s="170"/>
      <c r="I72" s="170"/>
      <c r="J72" s="170"/>
      <c r="K72" s="170"/>
      <c r="L72" s="1"/>
      <c r="M72" s="25"/>
      <c r="N72" s="23"/>
      <c r="O72" s="1"/>
      <c r="P72" s="1"/>
      <c r="Q72" s="1"/>
      <c r="R72" s="1"/>
      <c r="S72" s="1"/>
      <c r="T72" s="1"/>
      <c r="U72" s="1"/>
      <c r="V72" s="1"/>
      <c r="W72" s="1"/>
      <c r="X72" s="1"/>
      <c r="Y72" s="1"/>
      <c r="Z72" s="1"/>
      <c r="AA72" s="1"/>
      <c r="AB72" s="1"/>
      <c r="AC72" s="1"/>
      <c r="AD72" s="1"/>
      <c r="AE72" s="1"/>
      <c r="AF72" s="1"/>
    </row>
    <row r="73" spans="1:32" ht="12.75" customHeight="1" x14ac:dyDescent="0.2">
      <c r="A73" s="15"/>
      <c r="B73" s="15"/>
      <c r="C73" s="15"/>
      <c r="D73" s="15"/>
      <c r="E73" s="15"/>
      <c r="F73" s="15"/>
      <c r="G73" s="15"/>
      <c r="H73" s="15"/>
      <c r="L73" s="8"/>
      <c r="M73" s="26"/>
      <c r="N73" s="27"/>
      <c r="O73" s="8"/>
      <c r="P73" s="8"/>
      <c r="Q73" s="8"/>
      <c r="R73" s="8"/>
      <c r="S73" s="8"/>
      <c r="T73" s="8"/>
      <c r="U73" s="8"/>
      <c r="V73" s="8"/>
      <c r="W73" s="8"/>
      <c r="X73" s="8"/>
      <c r="Y73" s="8"/>
      <c r="Z73" s="8"/>
      <c r="AA73" s="8"/>
      <c r="AB73" s="8"/>
      <c r="AC73" s="8"/>
      <c r="AD73" s="8"/>
      <c r="AE73" s="8"/>
      <c r="AF73" s="3"/>
    </row>
    <row r="74" spans="1:32" x14ac:dyDescent="0.2">
      <c r="A74" s="169" t="s">
        <v>15</v>
      </c>
      <c r="B74" s="169"/>
      <c r="C74" s="169"/>
      <c r="D74" s="169"/>
      <c r="E74" s="169"/>
      <c r="F74" s="169"/>
      <c r="G74" s="169"/>
      <c r="H74" s="169"/>
      <c r="I74" s="169"/>
      <c r="J74" s="169"/>
      <c r="K74" s="169"/>
      <c r="L74" s="8"/>
      <c r="M74" s="26"/>
      <c r="N74" s="27"/>
      <c r="O74" s="8"/>
      <c r="P74" s="8"/>
      <c r="Q74" s="8"/>
      <c r="R74" s="8"/>
      <c r="S74" s="8"/>
      <c r="T74" s="8"/>
      <c r="U74" s="8"/>
      <c r="V74" s="8"/>
      <c r="W74" s="8"/>
      <c r="X74" s="8"/>
      <c r="Y74" s="8"/>
      <c r="Z74" s="8"/>
      <c r="AA74" s="8"/>
      <c r="AB74" s="8"/>
      <c r="AC74" s="8"/>
      <c r="AD74" s="8"/>
      <c r="AE74" s="8"/>
      <c r="AF74" s="4"/>
    </row>
    <row r="75" spans="1:32" ht="36" customHeight="1" x14ac:dyDescent="0.2">
      <c r="A75" s="18" t="s">
        <v>149</v>
      </c>
      <c r="B75" s="170" t="s">
        <v>172</v>
      </c>
      <c r="C75" s="170"/>
      <c r="D75" s="170"/>
      <c r="E75" s="170"/>
      <c r="F75" s="170"/>
      <c r="G75" s="170"/>
      <c r="H75" s="170"/>
      <c r="I75" s="170"/>
      <c r="J75" s="170"/>
      <c r="K75" s="170"/>
      <c r="L75" s="8"/>
      <c r="M75" s="26"/>
      <c r="N75" s="27"/>
      <c r="O75" s="8"/>
      <c r="P75" s="8"/>
      <c r="Q75" s="8"/>
      <c r="R75" s="8"/>
      <c r="S75" s="8"/>
      <c r="T75" s="8"/>
      <c r="U75" s="8"/>
      <c r="V75" s="8"/>
      <c r="W75" s="8"/>
      <c r="X75" s="8"/>
      <c r="Y75" s="8"/>
      <c r="Z75" s="8"/>
      <c r="AA75" s="8"/>
      <c r="AB75" s="8"/>
      <c r="AC75" s="8"/>
      <c r="AD75" s="8"/>
      <c r="AE75" s="8"/>
      <c r="AF75" s="4"/>
    </row>
    <row r="76" spans="1:32" x14ac:dyDescent="0.2">
      <c r="A76" s="18" t="s">
        <v>150</v>
      </c>
      <c r="B76" s="170" t="s">
        <v>151</v>
      </c>
      <c r="C76" s="170"/>
      <c r="D76" s="170"/>
      <c r="E76" s="170"/>
      <c r="F76" s="170"/>
      <c r="G76" s="170"/>
      <c r="H76" s="170"/>
      <c r="I76" s="170"/>
      <c r="J76" s="170"/>
      <c r="K76" s="170"/>
      <c r="L76" s="8"/>
      <c r="M76" s="26"/>
      <c r="N76" s="27"/>
      <c r="O76" s="8"/>
      <c r="P76" s="8"/>
      <c r="Q76" s="8"/>
      <c r="R76" s="8"/>
      <c r="S76" s="8"/>
      <c r="T76" s="8"/>
      <c r="U76" s="8"/>
      <c r="V76" s="8"/>
      <c r="W76" s="8"/>
      <c r="X76" s="8"/>
      <c r="Y76" s="8"/>
      <c r="Z76" s="8"/>
      <c r="AA76" s="8"/>
      <c r="AB76" s="8"/>
      <c r="AC76" s="8"/>
      <c r="AD76" s="8"/>
      <c r="AE76" s="8"/>
      <c r="AF76" s="4"/>
    </row>
    <row r="77" spans="1:32" ht="39.75" customHeight="1" x14ac:dyDescent="0.2">
      <c r="A77" s="18" t="s">
        <v>152</v>
      </c>
      <c r="B77" s="170" t="s">
        <v>173</v>
      </c>
      <c r="C77" s="170"/>
      <c r="D77" s="170"/>
      <c r="E77" s="170"/>
      <c r="F77" s="170"/>
      <c r="G77" s="170"/>
      <c r="H77" s="170"/>
      <c r="I77" s="170"/>
      <c r="J77" s="170"/>
      <c r="K77" s="170"/>
      <c r="L77" s="11"/>
      <c r="M77" s="26"/>
      <c r="N77" s="27"/>
      <c r="O77" s="8"/>
      <c r="P77" s="8"/>
      <c r="Q77" s="8"/>
      <c r="R77" s="8"/>
      <c r="S77" s="8"/>
      <c r="T77" s="8"/>
      <c r="U77" s="8"/>
      <c r="V77" s="8"/>
      <c r="W77" s="8"/>
      <c r="X77" s="8"/>
      <c r="Y77" s="8"/>
      <c r="Z77" s="8"/>
      <c r="AA77" s="8"/>
      <c r="AB77" s="8"/>
      <c r="AC77" s="8"/>
      <c r="AD77" s="8"/>
      <c r="AE77" s="8"/>
      <c r="AF77" s="4"/>
    </row>
    <row r="78" spans="1:32" x14ac:dyDescent="0.2">
      <c r="A78" s="18" t="s">
        <v>153</v>
      </c>
      <c r="B78" s="18" t="s">
        <v>154</v>
      </c>
      <c r="C78" s="17"/>
      <c r="D78" s="17"/>
      <c r="E78" s="17"/>
      <c r="F78" s="17"/>
      <c r="G78" s="17"/>
      <c r="H78" s="17"/>
      <c r="I78" s="17"/>
      <c r="J78" s="17"/>
      <c r="K78" s="17"/>
      <c r="L78" s="8"/>
      <c r="M78" s="26"/>
      <c r="N78" s="27"/>
      <c r="O78" s="8"/>
      <c r="P78" s="8"/>
      <c r="Q78" s="8"/>
      <c r="R78" s="8"/>
      <c r="S78" s="8"/>
      <c r="T78" s="8"/>
      <c r="U78" s="8"/>
      <c r="V78" s="8"/>
      <c r="W78" s="8"/>
      <c r="X78" s="8"/>
      <c r="Y78" s="8"/>
      <c r="Z78" s="8"/>
      <c r="AA78" s="8"/>
      <c r="AB78" s="8"/>
      <c r="AC78" s="8"/>
      <c r="AD78" s="8"/>
      <c r="AE78" s="8"/>
      <c r="AF78" s="4"/>
    </row>
    <row r="79" spans="1:32" ht="15.75" customHeight="1" x14ac:dyDescent="0.2">
      <c r="A79" s="18"/>
      <c r="B79" s="17" t="s">
        <v>27</v>
      </c>
      <c r="C79" s="170" t="s">
        <v>174</v>
      </c>
      <c r="D79" s="170"/>
      <c r="E79" s="170"/>
      <c r="F79" s="170"/>
      <c r="G79" s="170"/>
      <c r="H79" s="170"/>
      <c r="I79" s="170"/>
      <c r="J79" s="170"/>
      <c r="K79" s="170"/>
      <c r="L79" s="8"/>
      <c r="M79" s="26"/>
      <c r="N79" s="27"/>
      <c r="O79" s="8"/>
      <c r="P79" s="8"/>
      <c r="Q79" s="8"/>
      <c r="R79" s="8"/>
      <c r="S79" s="8"/>
      <c r="T79" s="8"/>
      <c r="U79" s="8"/>
      <c r="V79" s="8"/>
      <c r="W79" s="8"/>
      <c r="X79" s="8"/>
      <c r="Y79" s="8"/>
      <c r="Z79" s="8"/>
      <c r="AA79" s="8"/>
      <c r="AB79" s="8"/>
      <c r="AC79" s="8"/>
      <c r="AD79" s="8"/>
      <c r="AE79" s="8"/>
      <c r="AF79" s="4"/>
    </row>
    <row r="80" spans="1:32" x14ac:dyDescent="0.2">
      <c r="A80" s="18"/>
      <c r="B80" s="17" t="s">
        <v>28</v>
      </c>
      <c r="C80" s="18" t="s">
        <v>155</v>
      </c>
      <c r="D80" s="18"/>
      <c r="E80" s="18"/>
      <c r="F80" s="17"/>
      <c r="G80" s="17"/>
      <c r="H80" s="17"/>
      <c r="I80" s="17"/>
      <c r="J80" s="17"/>
      <c r="K80" s="17"/>
      <c r="L80" s="8"/>
      <c r="M80" s="26"/>
      <c r="N80" s="27"/>
      <c r="O80" s="8"/>
      <c r="P80" s="8"/>
      <c r="Q80" s="8"/>
      <c r="R80" s="8"/>
      <c r="S80" s="8"/>
      <c r="T80" s="8"/>
      <c r="U80" s="8"/>
      <c r="V80" s="8"/>
      <c r="W80" s="8"/>
      <c r="X80" s="8"/>
      <c r="Y80" s="8"/>
      <c r="Z80" s="8"/>
      <c r="AA80" s="8"/>
      <c r="AB80" s="8"/>
      <c r="AC80" s="8"/>
      <c r="AD80" s="8"/>
      <c r="AE80" s="8"/>
      <c r="AF80" s="4"/>
    </row>
    <row r="81" spans="1:32" x14ac:dyDescent="0.2">
      <c r="A81" s="18"/>
      <c r="B81" s="17" t="s">
        <v>29</v>
      </c>
      <c r="C81" s="18" t="s">
        <v>175</v>
      </c>
      <c r="D81" s="18"/>
      <c r="E81" s="18"/>
      <c r="F81" s="17"/>
      <c r="G81" s="17"/>
      <c r="H81" s="17"/>
      <c r="I81" s="17"/>
      <c r="J81" s="17"/>
      <c r="K81" s="17"/>
      <c r="L81" s="8"/>
      <c r="M81" s="26"/>
      <c r="N81" s="27"/>
      <c r="O81" s="8"/>
      <c r="P81" s="8"/>
      <c r="Q81" s="8"/>
      <c r="R81" s="8"/>
      <c r="S81" s="8"/>
      <c r="T81" s="8"/>
      <c r="U81" s="8"/>
      <c r="V81" s="8"/>
      <c r="W81" s="8"/>
      <c r="X81" s="8"/>
      <c r="Y81" s="8"/>
      <c r="Z81" s="8"/>
      <c r="AA81" s="8"/>
      <c r="AB81" s="8"/>
      <c r="AC81" s="8"/>
      <c r="AD81" s="8"/>
      <c r="AE81" s="8"/>
      <c r="AF81" s="4"/>
    </row>
    <row r="82" spans="1:32" ht="27" customHeight="1" x14ac:dyDescent="0.2">
      <c r="A82" s="18"/>
      <c r="B82" s="17" t="s">
        <v>157</v>
      </c>
      <c r="C82" s="170" t="s">
        <v>161</v>
      </c>
      <c r="D82" s="170"/>
      <c r="E82" s="170"/>
      <c r="F82" s="170"/>
      <c r="G82" s="170"/>
      <c r="H82" s="170"/>
      <c r="I82" s="170"/>
      <c r="J82" s="170"/>
      <c r="K82" s="170"/>
      <c r="L82" s="8"/>
      <c r="M82" s="26"/>
      <c r="N82" s="27"/>
      <c r="O82" s="8"/>
      <c r="P82" s="8"/>
      <c r="Q82" s="8"/>
      <c r="R82" s="8"/>
      <c r="S82" s="8"/>
      <c r="T82" s="8"/>
      <c r="U82" s="8"/>
      <c r="V82" s="8"/>
      <c r="W82" s="8"/>
      <c r="X82" s="8"/>
      <c r="Y82" s="8"/>
      <c r="Z82" s="8"/>
      <c r="AA82" s="8"/>
      <c r="AB82" s="8"/>
      <c r="AC82" s="8"/>
      <c r="AD82" s="8"/>
      <c r="AE82" s="8"/>
      <c r="AF82" s="4"/>
    </row>
    <row r="83" spans="1:32" x14ac:dyDescent="0.2">
      <c r="A83" s="18"/>
      <c r="B83" s="17" t="s">
        <v>156</v>
      </c>
      <c r="C83" s="18" t="s">
        <v>176</v>
      </c>
      <c r="D83" s="18"/>
      <c r="E83" s="18"/>
      <c r="F83" s="17"/>
      <c r="G83" s="17"/>
      <c r="H83" s="17"/>
      <c r="I83" s="17"/>
      <c r="J83" s="17"/>
      <c r="K83" s="17"/>
      <c r="L83" s="8"/>
      <c r="M83" s="26"/>
      <c r="N83" s="27"/>
      <c r="O83" s="8"/>
      <c r="P83" s="8"/>
      <c r="Q83" s="8"/>
      <c r="R83" s="8"/>
      <c r="S83" s="8"/>
      <c r="T83" s="8"/>
      <c r="U83" s="8"/>
      <c r="V83" s="8"/>
      <c r="W83" s="8"/>
      <c r="X83" s="8"/>
      <c r="Y83" s="8"/>
      <c r="Z83" s="8"/>
      <c r="AA83" s="8"/>
      <c r="AB83" s="8"/>
      <c r="AC83" s="8"/>
      <c r="AD83" s="8"/>
      <c r="AE83" s="8"/>
      <c r="AF83" s="4"/>
    </row>
    <row r="84" spans="1:32" x14ac:dyDescent="0.2">
      <c r="A84" s="17"/>
      <c r="B84" s="17"/>
      <c r="C84" s="17"/>
      <c r="D84" s="17"/>
      <c r="E84" s="17"/>
      <c r="F84" s="17"/>
      <c r="G84" s="17"/>
      <c r="H84" s="17"/>
      <c r="I84" s="17"/>
      <c r="J84" s="17"/>
      <c r="K84" s="17"/>
      <c r="L84" s="8"/>
      <c r="M84" s="26"/>
      <c r="N84" s="27"/>
      <c r="O84" s="8"/>
      <c r="P84" s="8"/>
      <c r="Q84" s="8"/>
      <c r="R84" s="8"/>
      <c r="S84" s="8"/>
      <c r="T84" s="8"/>
      <c r="U84" s="8"/>
      <c r="V84" s="8"/>
      <c r="W84" s="8"/>
      <c r="X84" s="8"/>
      <c r="Y84" s="8"/>
      <c r="Z84" s="8"/>
      <c r="AA84" s="8"/>
      <c r="AB84" s="8"/>
      <c r="AC84" s="8"/>
      <c r="AD84" s="8"/>
      <c r="AE84" s="8"/>
      <c r="AF84" s="4"/>
    </row>
    <row r="85" spans="1:32" x14ac:dyDescent="0.2">
      <c r="A85" s="169" t="s">
        <v>160</v>
      </c>
      <c r="B85" s="169"/>
      <c r="C85" s="169"/>
      <c r="D85" s="169"/>
      <c r="E85" s="169"/>
      <c r="F85" s="169"/>
      <c r="G85" s="169"/>
      <c r="H85" s="169"/>
      <c r="I85" s="169"/>
      <c r="J85" s="169"/>
      <c r="K85" s="169"/>
      <c r="L85" s="8"/>
      <c r="M85" s="26"/>
      <c r="N85" s="27"/>
      <c r="O85" s="8"/>
      <c r="P85" s="8"/>
      <c r="Q85" s="8"/>
      <c r="R85" s="8"/>
      <c r="S85" s="8"/>
      <c r="T85" s="8"/>
      <c r="U85" s="8"/>
      <c r="V85" s="8"/>
      <c r="W85" s="8"/>
      <c r="X85" s="8"/>
      <c r="Y85" s="8"/>
      <c r="Z85" s="8"/>
      <c r="AA85" s="8"/>
      <c r="AB85" s="8"/>
      <c r="AC85" s="8"/>
      <c r="AD85" s="8"/>
      <c r="AE85" s="8"/>
      <c r="AF85" s="4"/>
    </row>
    <row r="86" spans="1:32" x14ac:dyDescent="0.2">
      <c r="A86" s="18" t="s">
        <v>158</v>
      </c>
      <c r="B86" s="17"/>
      <c r="C86" s="17"/>
      <c r="D86" s="17"/>
      <c r="E86" s="17"/>
      <c r="F86" s="17"/>
      <c r="G86" s="17"/>
      <c r="H86" s="17"/>
      <c r="I86" s="17"/>
      <c r="J86" s="17"/>
      <c r="K86" s="17"/>
      <c r="L86" s="8"/>
      <c r="M86" s="26"/>
      <c r="N86" s="27"/>
      <c r="O86" s="8"/>
      <c r="P86" s="8"/>
      <c r="Q86" s="8"/>
      <c r="R86" s="8"/>
      <c r="S86" s="8"/>
      <c r="T86" s="8"/>
      <c r="U86" s="8"/>
      <c r="V86" s="8"/>
      <c r="W86" s="8"/>
      <c r="X86" s="8"/>
      <c r="Y86" s="8"/>
      <c r="Z86" s="8"/>
      <c r="AA86" s="8"/>
      <c r="AB86" s="8"/>
      <c r="AC86" s="8"/>
      <c r="AD86" s="8"/>
      <c r="AE86" s="8"/>
      <c r="AF86" s="4"/>
    </row>
    <row r="87" spans="1:32" x14ac:dyDescent="0.2">
      <c r="A87" s="17" t="s">
        <v>27</v>
      </c>
      <c r="B87" s="18" t="s">
        <v>177</v>
      </c>
      <c r="C87" s="17"/>
      <c r="D87" s="17"/>
      <c r="E87" s="17"/>
      <c r="F87" s="17"/>
      <c r="G87" s="17"/>
      <c r="H87" s="17"/>
      <c r="I87" s="17"/>
      <c r="J87" s="17"/>
      <c r="K87" s="17"/>
      <c r="L87" s="8"/>
      <c r="M87" s="26"/>
      <c r="N87" s="27"/>
      <c r="O87" s="8"/>
      <c r="P87" s="8"/>
      <c r="Q87" s="8"/>
      <c r="R87" s="8"/>
      <c r="S87" s="8"/>
      <c r="T87" s="8"/>
      <c r="U87" s="8"/>
      <c r="V87" s="8"/>
      <c r="W87" s="8"/>
      <c r="X87" s="8"/>
      <c r="Y87" s="8"/>
      <c r="Z87" s="8"/>
      <c r="AA87" s="8"/>
      <c r="AB87" s="8"/>
      <c r="AC87" s="8"/>
      <c r="AD87" s="8"/>
      <c r="AE87" s="8"/>
      <c r="AF87" s="4"/>
    </row>
    <row r="88" spans="1:32" x14ac:dyDescent="0.2">
      <c r="A88" s="17" t="s">
        <v>28</v>
      </c>
      <c r="B88" s="18" t="s">
        <v>159</v>
      </c>
      <c r="C88" s="17"/>
      <c r="D88" s="17"/>
      <c r="E88" s="17"/>
      <c r="F88" s="17"/>
      <c r="G88" s="17"/>
      <c r="H88" s="17"/>
      <c r="I88" s="17"/>
      <c r="J88" s="17"/>
      <c r="K88" s="17"/>
      <c r="L88" s="8"/>
      <c r="M88" s="26"/>
      <c r="N88" s="27"/>
      <c r="O88" s="8"/>
      <c r="P88" s="8"/>
      <c r="Q88" s="8"/>
      <c r="R88" s="8"/>
      <c r="S88" s="8"/>
      <c r="T88" s="8"/>
      <c r="U88" s="8"/>
      <c r="V88" s="8"/>
      <c r="W88" s="8"/>
      <c r="X88" s="8"/>
      <c r="Y88" s="8"/>
      <c r="Z88" s="8"/>
      <c r="AA88" s="8"/>
      <c r="AB88" s="8"/>
      <c r="AC88" s="8"/>
      <c r="AD88" s="8"/>
      <c r="AE88" s="8"/>
      <c r="AF88" s="4"/>
    </row>
    <row r="89" spans="1:32" ht="30" customHeight="1" x14ac:dyDescent="0.2">
      <c r="A89" s="17" t="s">
        <v>29</v>
      </c>
      <c r="B89" s="170" t="s">
        <v>162</v>
      </c>
      <c r="C89" s="170"/>
      <c r="D89" s="170"/>
      <c r="E89" s="170"/>
      <c r="F89" s="170"/>
      <c r="G89" s="170"/>
      <c r="H89" s="170"/>
      <c r="I89" s="170"/>
      <c r="J89" s="170"/>
      <c r="K89" s="170"/>
      <c r="L89" s="8"/>
      <c r="M89" s="26"/>
      <c r="N89" s="27"/>
      <c r="O89" s="8"/>
      <c r="P89" s="8"/>
      <c r="Q89" s="8"/>
      <c r="R89" s="8"/>
      <c r="S89" s="8"/>
      <c r="T89" s="8"/>
      <c r="U89" s="8"/>
      <c r="V89" s="8"/>
      <c r="W89" s="8"/>
      <c r="X89" s="8"/>
      <c r="Y89" s="8"/>
      <c r="Z89" s="8"/>
      <c r="AA89" s="8"/>
      <c r="AB89" s="8"/>
      <c r="AC89" s="8"/>
      <c r="AD89" s="8"/>
      <c r="AE89" s="8"/>
      <c r="AF89" s="4"/>
    </row>
    <row r="90" spans="1:32" ht="29.25" customHeight="1" x14ac:dyDescent="0.2">
      <c r="A90" s="170" t="s">
        <v>178</v>
      </c>
      <c r="B90" s="170"/>
      <c r="C90" s="170"/>
      <c r="D90" s="170"/>
      <c r="E90" s="170"/>
      <c r="F90" s="170"/>
      <c r="G90" s="170"/>
      <c r="H90" s="170"/>
      <c r="I90" s="170"/>
      <c r="J90" s="170"/>
      <c r="K90" s="170"/>
      <c r="L90" s="8"/>
      <c r="M90" s="26"/>
      <c r="N90" s="27"/>
      <c r="O90" s="8"/>
      <c r="P90" s="8"/>
      <c r="Q90" s="8"/>
      <c r="R90" s="8"/>
      <c r="S90" s="8"/>
      <c r="T90" s="8"/>
      <c r="U90" s="8"/>
      <c r="V90" s="8"/>
      <c r="W90" s="8"/>
      <c r="X90" s="8"/>
      <c r="Y90" s="8"/>
      <c r="Z90" s="8"/>
      <c r="AA90" s="8"/>
      <c r="AB90" s="8"/>
      <c r="AC90" s="8"/>
      <c r="AD90" s="8"/>
      <c r="AE90" s="8"/>
      <c r="AF90" s="4"/>
    </row>
    <row r="91" spans="1:32" x14ac:dyDescent="0.2">
      <c r="A91" s="17"/>
      <c r="B91" s="17"/>
      <c r="C91" s="17"/>
      <c r="D91" s="17"/>
      <c r="E91" s="17"/>
      <c r="F91" s="17"/>
      <c r="G91" s="17"/>
      <c r="H91" s="17"/>
      <c r="I91" s="17"/>
      <c r="J91" s="17"/>
      <c r="K91" s="17"/>
      <c r="L91" s="8"/>
      <c r="M91" s="26"/>
      <c r="N91" s="27"/>
      <c r="O91" s="8"/>
      <c r="P91" s="8"/>
      <c r="Q91" s="8"/>
      <c r="R91" s="8"/>
      <c r="S91" s="8"/>
      <c r="T91" s="8"/>
      <c r="U91" s="8"/>
      <c r="V91" s="8"/>
      <c r="W91" s="8"/>
      <c r="X91" s="8"/>
      <c r="Y91" s="8"/>
      <c r="Z91" s="8"/>
      <c r="AA91" s="8"/>
      <c r="AB91" s="8"/>
      <c r="AC91" s="8"/>
      <c r="AD91" s="8"/>
      <c r="AE91" s="8"/>
      <c r="AF91" s="4"/>
    </row>
    <row r="92" spans="1:32" x14ac:dyDescent="0.2">
      <c r="A92" s="169" t="s">
        <v>163</v>
      </c>
      <c r="B92" s="169"/>
      <c r="C92" s="169"/>
      <c r="D92" s="169"/>
      <c r="E92" s="169"/>
      <c r="F92" s="169"/>
      <c r="G92" s="169"/>
      <c r="H92" s="169"/>
      <c r="I92" s="169"/>
      <c r="J92" s="169"/>
      <c r="K92" s="169"/>
      <c r="L92" s="8"/>
      <c r="M92" s="26"/>
      <c r="N92" s="27"/>
      <c r="O92" s="8"/>
      <c r="P92" s="8"/>
      <c r="Q92" s="8"/>
      <c r="R92" s="8"/>
      <c r="S92" s="8"/>
      <c r="T92" s="8"/>
      <c r="U92" s="8"/>
      <c r="V92" s="8"/>
      <c r="W92" s="8"/>
      <c r="X92" s="8"/>
      <c r="Y92" s="8"/>
      <c r="Z92" s="8"/>
      <c r="AA92" s="8"/>
      <c r="AB92" s="8"/>
      <c r="AC92" s="8"/>
      <c r="AD92" s="8"/>
      <c r="AE92" s="8"/>
      <c r="AF92" s="4"/>
    </row>
    <row r="93" spans="1:32" x14ac:dyDescent="0.2">
      <c r="A93" s="182" t="s">
        <v>179</v>
      </c>
      <c r="B93" s="182"/>
      <c r="C93" s="182"/>
      <c r="D93" s="182"/>
      <c r="E93" s="182"/>
      <c r="F93" s="182"/>
      <c r="G93" s="182"/>
      <c r="H93" s="182"/>
      <c r="I93" s="182"/>
      <c r="J93" s="182"/>
      <c r="K93" s="182"/>
      <c r="L93" s="8"/>
      <c r="M93" s="26"/>
      <c r="N93" s="27"/>
      <c r="O93" s="8"/>
      <c r="P93" s="8"/>
      <c r="Q93" s="8"/>
      <c r="R93" s="8"/>
      <c r="S93" s="8"/>
      <c r="T93" s="8"/>
      <c r="U93" s="8"/>
      <c r="V93" s="8"/>
      <c r="W93" s="8"/>
      <c r="X93" s="8"/>
      <c r="Y93" s="8"/>
      <c r="Z93" s="8"/>
      <c r="AA93" s="8"/>
      <c r="AB93" s="8"/>
      <c r="AC93" s="8"/>
      <c r="AD93" s="8"/>
      <c r="AE93" s="8"/>
      <c r="AF93" s="4"/>
    </row>
    <row r="94" spans="1:32" ht="27" customHeight="1" x14ac:dyDescent="0.2">
      <c r="A94" s="170" t="s">
        <v>573</v>
      </c>
      <c r="B94" s="170"/>
      <c r="C94" s="170"/>
      <c r="D94" s="170"/>
      <c r="E94" s="170"/>
      <c r="F94" s="170"/>
      <c r="G94" s="170"/>
      <c r="H94" s="170"/>
      <c r="I94" s="170"/>
      <c r="J94" s="170"/>
      <c r="K94" s="170"/>
      <c r="L94" s="8"/>
      <c r="M94" s="26"/>
      <c r="N94" s="27"/>
      <c r="O94" s="8"/>
      <c r="P94" s="8"/>
      <c r="Q94" s="8"/>
      <c r="R94" s="8"/>
      <c r="S94" s="8"/>
      <c r="T94" s="8"/>
      <c r="U94" s="8"/>
      <c r="V94" s="8"/>
      <c r="W94" s="8"/>
      <c r="X94" s="8"/>
      <c r="Y94" s="8"/>
      <c r="Z94" s="8"/>
      <c r="AA94" s="8"/>
      <c r="AB94" s="8"/>
      <c r="AC94" s="8"/>
      <c r="AD94" s="8"/>
      <c r="AE94" s="8"/>
      <c r="AF94" s="4"/>
    </row>
    <row r="95" spans="1:32" x14ac:dyDescent="0.2">
      <c r="A95" s="17"/>
      <c r="B95" s="17"/>
      <c r="C95" s="17"/>
      <c r="D95" s="17"/>
      <c r="E95" s="17"/>
      <c r="F95" s="17"/>
      <c r="G95" s="17"/>
      <c r="H95" s="17"/>
      <c r="I95" s="17"/>
      <c r="J95" s="17"/>
      <c r="K95" s="17"/>
      <c r="L95" s="8"/>
      <c r="M95" s="26"/>
      <c r="N95" s="27"/>
      <c r="O95" s="8"/>
      <c r="P95" s="8"/>
      <c r="Q95" s="8"/>
      <c r="R95" s="8"/>
      <c r="S95" s="8"/>
      <c r="T95" s="8"/>
      <c r="U95" s="8"/>
      <c r="V95" s="8"/>
      <c r="W95" s="8"/>
      <c r="X95" s="8"/>
      <c r="Y95" s="8"/>
      <c r="Z95" s="8"/>
      <c r="AA95" s="8"/>
      <c r="AB95" s="8"/>
      <c r="AC95" s="8"/>
      <c r="AD95" s="8"/>
      <c r="AE95" s="8"/>
      <c r="AF95" s="4"/>
    </row>
    <row r="96" spans="1:32" x14ac:dyDescent="0.2">
      <c r="L96" s="5"/>
      <c r="M96" s="28"/>
      <c r="N96" s="29"/>
      <c r="O96" s="5"/>
      <c r="P96" s="5"/>
      <c r="Q96" s="5"/>
      <c r="R96" s="5"/>
      <c r="S96" s="5"/>
      <c r="T96" s="5"/>
      <c r="U96" s="5"/>
      <c r="V96" s="5"/>
      <c r="W96" s="5"/>
      <c r="X96" s="5"/>
      <c r="Y96" s="5"/>
      <c r="Z96" s="5"/>
      <c r="AA96" s="5"/>
      <c r="AB96" s="5"/>
      <c r="AC96" s="5"/>
      <c r="AD96" s="5"/>
      <c r="AE96" s="5"/>
      <c r="AF96" s="5"/>
    </row>
    <row r="97" spans="1:11" x14ac:dyDescent="0.2">
      <c r="H97" s="172" t="s">
        <v>574</v>
      </c>
      <c r="I97" s="172"/>
      <c r="J97" s="172"/>
      <c r="K97" s="172"/>
    </row>
    <row r="98" spans="1:11" x14ac:dyDescent="0.2">
      <c r="H98" s="173" t="str">
        <f>'LAMPIRAN APBK'!C189</f>
        <v>Kampung Yuwanain, 08 Maret 2022</v>
      </c>
      <c r="I98" s="174"/>
      <c r="J98" s="174"/>
      <c r="K98" s="174"/>
    </row>
    <row r="99" spans="1:11" x14ac:dyDescent="0.2">
      <c r="H99" s="175" t="s">
        <v>575</v>
      </c>
      <c r="I99" s="175"/>
      <c r="J99" s="175"/>
      <c r="K99" s="175"/>
    </row>
    <row r="106" spans="1:11" x14ac:dyDescent="0.2">
      <c r="H106" s="171" t="str">
        <f>'LAMPIRAN APBK'!C198</f>
        <v>ABDUL GOFAR</v>
      </c>
      <c r="I106" s="171"/>
      <c r="J106" s="171"/>
      <c r="K106" s="171"/>
    </row>
    <row r="108" spans="1:11" x14ac:dyDescent="0.2">
      <c r="A108" s="164" t="s">
        <v>54</v>
      </c>
      <c r="B108" s="164"/>
      <c r="C108" s="164"/>
      <c r="D108" s="164"/>
      <c r="E108" s="9" t="s">
        <v>31</v>
      </c>
      <c r="F108" s="35" t="s">
        <v>571</v>
      </c>
    </row>
    <row r="109" spans="1:11" x14ac:dyDescent="0.2">
      <c r="A109" s="33" t="s">
        <v>55</v>
      </c>
      <c r="E109" s="9" t="s">
        <v>31</v>
      </c>
      <c r="F109" s="56" t="s">
        <v>678</v>
      </c>
    </row>
    <row r="111" spans="1:11" x14ac:dyDescent="0.2">
      <c r="A111" s="165" t="s">
        <v>572</v>
      </c>
      <c r="B111" s="165"/>
      <c r="C111" s="165"/>
      <c r="D111" s="165"/>
      <c r="E111" s="165"/>
      <c r="F111" s="165"/>
      <c r="G111" s="165"/>
    </row>
    <row r="118" spans="1:7" x14ac:dyDescent="0.2">
      <c r="A118" s="166" t="s">
        <v>698</v>
      </c>
      <c r="B118" s="166"/>
      <c r="C118" s="166"/>
      <c r="D118" s="166"/>
      <c r="E118" s="166"/>
      <c r="F118" s="166"/>
      <c r="G118" s="166"/>
    </row>
    <row r="120" spans="1:7" x14ac:dyDescent="0.2">
      <c r="A120" s="34" t="s">
        <v>701</v>
      </c>
      <c r="B120" s="34"/>
      <c r="C120" s="34"/>
      <c r="D120" s="34"/>
      <c r="E120" s="34"/>
      <c r="F120" s="34"/>
    </row>
  </sheetData>
  <mergeCells count="78">
    <mergeCell ref="F28:K28"/>
    <mergeCell ref="B89:K89"/>
    <mergeCell ref="A90:K90"/>
    <mergeCell ref="A93:K93"/>
    <mergeCell ref="A94:K94"/>
    <mergeCell ref="A92:K92"/>
    <mergeCell ref="A85:K85"/>
    <mergeCell ref="B77:K77"/>
    <mergeCell ref="C82:K82"/>
    <mergeCell ref="C79:K79"/>
    <mergeCell ref="B75:K75"/>
    <mergeCell ref="B76:K76"/>
    <mergeCell ref="A68:K68"/>
    <mergeCell ref="A69:K69"/>
    <mergeCell ref="F29:K29"/>
    <mergeCell ref="I49:J49"/>
    <mergeCell ref="F30:K30"/>
    <mergeCell ref="A33:K33"/>
    <mergeCell ref="A34:K34"/>
    <mergeCell ref="A38:K38"/>
    <mergeCell ref="E39:K39"/>
    <mergeCell ref="F31:K31"/>
    <mergeCell ref="A35:K35"/>
    <mergeCell ref="A36:K36"/>
    <mergeCell ref="A42:K42"/>
    <mergeCell ref="A43:K43"/>
    <mergeCell ref="I44:J44"/>
    <mergeCell ref="I46:J46"/>
    <mergeCell ref="I47:J47"/>
    <mergeCell ref="I48:J48"/>
    <mergeCell ref="A13:K13"/>
    <mergeCell ref="A1:C3"/>
    <mergeCell ref="D1:K1"/>
    <mergeCell ref="D2:K2"/>
    <mergeCell ref="D3:K3"/>
    <mergeCell ref="A4:K4"/>
    <mergeCell ref="A5:K5"/>
    <mergeCell ref="A6:K6"/>
    <mergeCell ref="A7:K7"/>
    <mergeCell ref="A8:K8"/>
    <mergeCell ref="A9:K9"/>
    <mergeCell ref="A11:K11"/>
    <mergeCell ref="F15:K15"/>
    <mergeCell ref="F16:K16"/>
    <mergeCell ref="F17:K17"/>
    <mergeCell ref="F18:K18"/>
    <mergeCell ref="F19:K19"/>
    <mergeCell ref="F20:K20"/>
    <mergeCell ref="F24:K24"/>
    <mergeCell ref="F25:K25"/>
    <mergeCell ref="F26:K26"/>
    <mergeCell ref="F27:K27"/>
    <mergeCell ref="F21:K21"/>
    <mergeCell ref="F22:K22"/>
    <mergeCell ref="F23:K23"/>
    <mergeCell ref="I50:J50"/>
    <mergeCell ref="A61:K61"/>
    <mergeCell ref="A62:K62"/>
    <mergeCell ref="A64:K64"/>
    <mergeCell ref="A65:K65"/>
    <mergeCell ref="I52:J52"/>
    <mergeCell ref="C50:H50"/>
    <mergeCell ref="A108:D108"/>
    <mergeCell ref="A111:G111"/>
    <mergeCell ref="A118:G118"/>
    <mergeCell ref="I53:J53"/>
    <mergeCell ref="I56:J56"/>
    <mergeCell ref="I57:J57"/>
    <mergeCell ref="I58:J58"/>
    <mergeCell ref="A71:K71"/>
    <mergeCell ref="A72:K72"/>
    <mergeCell ref="H106:K106"/>
    <mergeCell ref="A74:K74"/>
    <mergeCell ref="H97:K97"/>
    <mergeCell ref="H98:K98"/>
    <mergeCell ref="H99:K99"/>
    <mergeCell ref="A66:K66"/>
    <mergeCell ref="A67:K67"/>
  </mergeCells>
  <pageMargins left="0.98425196850393704" right="0.78740157480314965" top="1.1811023622047245" bottom="0.78740157480314965" header="0.31496062992125984" footer="0.31496062992125984"/>
  <pageSetup paperSize="5" scale="89" orientation="portrait" r:id="rId1"/>
  <rowBreaks count="2" manualBreakCount="2">
    <brk id="25" max="11" man="1"/>
    <brk id="77"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98"/>
  <sheetViews>
    <sheetView tabSelected="1" view="pageBreakPreview" topLeftCell="A75" zoomScale="110" zoomScaleNormal="150" zoomScaleSheetLayoutView="110" workbookViewId="0">
      <selection activeCell="F93" sqref="F93"/>
    </sheetView>
  </sheetViews>
  <sheetFormatPr defaultColWidth="9.140625" defaultRowHeight="12.75" x14ac:dyDescent="0.2"/>
  <cols>
    <col min="1" max="1" width="11.28515625" style="35" customWidth="1"/>
    <col min="2" max="2" width="56.7109375" style="9" customWidth="1"/>
    <col min="3" max="3" width="16.28515625" style="9" customWidth="1"/>
    <col min="4" max="4" width="12.140625" style="9" customWidth="1"/>
    <col min="5" max="5" width="13.85546875" style="141" bestFit="1" customWidth="1"/>
    <col min="6" max="6" width="16" style="9" bestFit="1" customWidth="1"/>
    <col min="7" max="8" width="13.42578125" style="9" bestFit="1" customWidth="1"/>
    <col min="9" max="9" width="14.42578125" style="9" customWidth="1"/>
    <col min="10" max="16384" width="9.140625" style="9"/>
  </cols>
  <sheetData>
    <row r="1" spans="1:4" x14ac:dyDescent="0.2">
      <c r="A1" s="35" t="s">
        <v>569</v>
      </c>
      <c r="C1" s="36"/>
      <c r="D1" s="36"/>
    </row>
    <row r="2" spans="1:4" x14ac:dyDescent="0.2">
      <c r="A2" s="35" t="s">
        <v>700</v>
      </c>
      <c r="C2" s="36"/>
      <c r="D2" s="36"/>
    </row>
    <row r="3" spans="1:4" x14ac:dyDescent="0.2">
      <c r="A3" s="35" t="s">
        <v>670</v>
      </c>
      <c r="C3" s="36"/>
      <c r="D3" s="36"/>
    </row>
    <row r="4" spans="1:4" x14ac:dyDescent="0.2">
      <c r="A4" s="35" t="s">
        <v>699</v>
      </c>
      <c r="C4" s="36"/>
      <c r="D4" s="36"/>
    </row>
    <row r="5" spans="1:4" x14ac:dyDescent="0.2">
      <c r="C5" s="174"/>
      <c r="D5" s="174"/>
    </row>
    <row r="6" spans="1:4" ht="15.75" customHeight="1" x14ac:dyDescent="0.3">
      <c r="A6" s="187" t="s">
        <v>1</v>
      </c>
      <c r="B6" s="187"/>
      <c r="C6" s="187"/>
      <c r="D6" s="187"/>
    </row>
    <row r="7" spans="1:4" ht="22.5" customHeight="1" x14ac:dyDescent="0.2">
      <c r="A7" s="188" t="s">
        <v>570</v>
      </c>
      <c r="B7" s="188"/>
      <c r="C7" s="188"/>
      <c r="D7" s="188"/>
    </row>
    <row r="8" spans="1:4" ht="18.75" x14ac:dyDescent="0.2">
      <c r="A8" s="186" t="s">
        <v>669</v>
      </c>
      <c r="B8" s="186"/>
      <c r="C8" s="186"/>
      <c r="D8" s="186"/>
    </row>
    <row r="10" spans="1:4" ht="27.75" customHeight="1" x14ac:dyDescent="0.2">
      <c r="A10" s="124" t="s">
        <v>24</v>
      </c>
      <c r="B10" s="50" t="s">
        <v>16</v>
      </c>
      <c r="C10" s="50" t="s">
        <v>25</v>
      </c>
      <c r="D10" s="50" t="s">
        <v>26</v>
      </c>
    </row>
    <row r="11" spans="1:4" ht="5.25" customHeight="1" x14ac:dyDescent="0.2">
      <c r="A11" s="71"/>
      <c r="B11" s="32"/>
      <c r="C11" s="32"/>
      <c r="D11" s="32"/>
    </row>
    <row r="12" spans="1:4" ht="12.75" customHeight="1" x14ac:dyDescent="0.2">
      <c r="A12" s="125">
        <v>4</v>
      </c>
      <c r="B12" s="47" t="s">
        <v>17</v>
      </c>
      <c r="C12" s="48">
        <f>C24</f>
        <v>1828327498</v>
      </c>
      <c r="D12" s="49"/>
    </row>
    <row r="13" spans="1:4" ht="12.75" customHeight="1" x14ac:dyDescent="0.2">
      <c r="A13" s="71" t="s">
        <v>66</v>
      </c>
      <c r="B13" s="42" t="s">
        <v>18</v>
      </c>
      <c r="C13" s="40">
        <f>C15</f>
        <v>0</v>
      </c>
      <c r="D13" s="16"/>
    </row>
    <row r="14" spans="1:4" ht="12.75" customHeight="1" x14ac:dyDescent="0.2">
      <c r="A14" s="71"/>
      <c r="B14" s="59"/>
      <c r="C14" s="40"/>
      <c r="D14" s="16"/>
    </row>
    <row r="15" spans="1:4" ht="12.75" customHeight="1" x14ac:dyDescent="0.2">
      <c r="A15" s="71" t="s">
        <v>67</v>
      </c>
      <c r="B15" s="42" t="s">
        <v>73</v>
      </c>
      <c r="C15" s="39">
        <f>SUM(C16:C16)</f>
        <v>0</v>
      </c>
      <c r="D15" s="16"/>
    </row>
    <row r="16" spans="1:4" ht="12.75" customHeight="1" x14ac:dyDescent="0.2">
      <c r="A16" s="71" t="s">
        <v>68</v>
      </c>
      <c r="B16" s="59" t="s">
        <v>74</v>
      </c>
      <c r="C16" s="40"/>
      <c r="D16" s="16"/>
    </row>
    <row r="17" spans="1:6" ht="12.75" customHeight="1" x14ac:dyDescent="0.2">
      <c r="A17" s="71"/>
      <c r="B17" s="59"/>
      <c r="C17" s="40"/>
      <c r="D17" s="16"/>
    </row>
    <row r="18" spans="1:6" ht="12.75" customHeight="1" x14ac:dyDescent="0.2">
      <c r="A18" s="71" t="s">
        <v>69</v>
      </c>
      <c r="B18" s="42" t="s">
        <v>19</v>
      </c>
      <c r="C18" s="39">
        <f>SUM(C19:C22)</f>
        <v>1828327498</v>
      </c>
      <c r="D18" s="16"/>
    </row>
    <row r="19" spans="1:6" ht="12.75" customHeight="1" x14ac:dyDescent="0.2">
      <c r="A19" s="71" t="s">
        <v>70</v>
      </c>
      <c r="B19" s="41" t="s">
        <v>75</v>
      </c>
      <c r="C19" s="40">
        <f>[1]Sheet1!$C$11</f>
        <v>1238756000</v>
      </c>
      <c r="D19" s="16" t="s">
        <v>56</v>
      </c>
      <c r="F19" s="84">
        <f>C19-C170</f>
        <v>741956000</v>
      </c>
    </row>
    <row r="20" spans="1:6" ht="12.75" customHeight="1" x14ac:dyDescent="0.2">
      <c r="A20" s="71" t="s">
        <v>71</v>
      </c>
      <c r="B20" s="41" t="s">
        <v>23</v>
      </c>
      <c r="C20" s="40">
        <v>0</v>
      </c>
      <c r="D20" s="16"/>
      <c r="F20" s="84">
        <f>F19*60%</f>
        <v>445173600</v>
      </c>
    </row>
    <row r="21" spans="1:6" ht="12.75" customHeight="1" x14ac:dyDescent="0.2">
      <c r="A21" s="71" t="s">
        <v>72</v>
      </c>
      <c r="B21" s="41" t="s">
        <v>76</v>
      </c>
      <c r="C21" s="40">
        <f>[1]Sheet1!$D$11</f>
        <v>589571498</v>
      </c>
      <c r="D21" s="16" t="s">
        <v>53</v>
      </c>
    </row>
    <row r="22" spans="1:6" ht="12.75" customHeight="1" x14ac:dyDescent="0.2">
      <c r="A22" s="71" t="s">
        <v>591</v>
      </c>
      <c r="B22" s="41" t="s">
        <v>181</v>
      </c>
      <c r="C22" s="40"/>
      <c r="D22" s="16"/>
    </row>
    <row r="23" spans="1:6" ht="12.75" customHeight="1" x14ac:dyDescent="0.2">
      <c r="A23" s="71"/>
      <c r="B23" s="41"/>
      <c r="C23" s="40"/>
      <c r="D23" s="16"/>
    </row>
    <row r="24" spans="1:6" ht="12.75" customHeight="1" x14ac:dyDescent="0.2">
      <c r="A24" s="126"/>
      <c r="B24" s="51" t="s">
        <v>20</v>
      </c>
      <c r="C24" s="64">
        <f>C13+C18</f>
        <v>1828327498</v>
      </c>
      <c r="D24" s="52"/>
    </row>
    <row r="25" spans="1:6" ht="12.75" customHeight="1" x14ac:dyDescent="0.2">
      <c r="A25" s="125">
        <v>5</v>
      </c>
      <c r="B25" s="47" t="s">
        <v>21</v>
      </c>
      <c r="C25" s="48">
        <f>C172</f>
        <v>1828327498</v>
      </c>
      <c r="D25" s="49"/>
    </row>
    <row r="26" spans="1:6" ht="12.75" customHeight="1" x14ac:dyDescent="0.2">
      <c r="A26" s="46"/>
      <c r="B26" s="42"/>
      <c r="C26" s="39"/>
      <c r="D26" s="16"/>
    </row>
    <row r="27" spans="1:6" ht="12.75" customHeight="1" x14ac:dyDescent="0.2">
      <c r="A27" s="53">
        <v>1</v>
      </c>
      <c r="B27" s="51" t="s">
        <v>77</v>
      </c>
      <c r="C27" s="64">
        <f>C28+C77+C83+C87</f>
        <v>526571498</v>
      </c>
      <c r="D27" s="65"/>
      <c r="F27" s="102"/>
    </row>
    <row r="28" spans="1:6" ht="12.75" customHeight="1" x14ac:dyDescent="0.2">
      <c r="A28" s="46" t="s">
        <v>143</v>
      </c>
      <c r="B28" s="42" t="s">
        <v>79</v>
      </c>
      <c r="C28" s="39">
        <f>C29+C34+C38+C42+C52+C62+C68+C73</f>
        <v>481071498</v>
      </c>
      <c r="D28" s="16"/>
      <c r="F28" s="84"/>
    </row>
    <row r="29" spans="1:6" ht="12.75" customHeight="1" x14ac:dyDescent="0.2">
      <c r="A29" s="46" t="s">
        <v>114</v>
      </c>
      <c r="B29" s="61" t="s">
        <v>108</v>
      </c>
      <c r="C29" s="39">
        <f>SUM(C30:C31)</f>
        <v>44400000</v>
      </c>
      <c r="D29" s="16"/>
    </row>
    <row r="30" spans="1:6" ht="12.75" customHeight="1" x14ac:dyDescent="0.2">
      <c r="A30" s="46"/>
      <c r="B30" s="80" t="s">
        <v>566</v>
      </c>
      <c r="C30" s="40">
        <f>3200000*12*1</f>
        <v>38400000</v>
      </c>
      <c r="D30" s="16" t="s">
        <v>53</v>
      </c>
      <c r="E30" s="141">
        <f>3200000*1*5</f>
        <v>16000000</v>
      </c>
    </row>
    <row r="31" spans="1:6" ht="12.75" customHeight="1" x14ac:dyDescent="0.2">
      <c r="A31" s="71"/>
      <c r="B31" s="80" t="s">
        <v>137</v>
      </c>
      <c r="C31" s="40">
        <f>500000*1*12</f>
        <v>6000000</v>
      </c>
      <c r="D31" s="16" t="s">
        <v>53</v>
      </c>
      <c r="E31" s="141">
        <f>500000*1*5</f>
        <v>2500000</v>
      </c>
      <c r="F31" s="83"/>
    </row>
    <row r="32" spans="1:6" ht="12.75" customHeight="1" x14ac:dyDescent="0.2">
      <c r="A32" s="71"/>
      <c r="B32" s="67"/>
      <c r="C32" s="40"/>
      <c r="D32" s="16"/>
    </row>
    <row r="33" spans="1:9" ht="12.75" customHeight="1" x14ac:dyDescent="0.2">
      <c r="A33" s="46" t="s">
        <v>115</v>
      </c>
      <c r="B33" s="61" t="s">
        <v>109</v>
      </c>
      <c r="C33" s="40"/>
      <c r="D33" s="16"/>
    </row>
    <row r="34" spans="1:9" ht="12.75" customHeight="1" x14ac:dyDescent="0.2">
      <c r="A34" s="46" t="s">
        <v>116</v>
      </c>
      <c r="B34" s="68" t="s">
        <v>110</v>
      </c>
      <c r="C34" s="39">
        <f>SUM(C35:C36)</f>
        <v>130560000</v>
      </c>
      <c r="D34" s="16"/>
    </row>
    <row r="35" spans="1:9" ht="15.75" customHeight="1" x14ac:dyDescent="0.2">
      <c r="A35" s="71"/>
      <c r="B35" s="80" t="s">
        <v>654</v>
      </c>
      <c r="C35" s="40">
        <f>2560000*1*12</f>
        <v>30720000</v>
      </c>
      <c r="D35" s="16" t="s">
        <v>53</v>
      </c>
      <c r="E35" s="141">
        <f>2560000*1*5</f>
        <v>12800000</v>
      </c>
    </row>
    <row r="36" spans="1:9" ht="12.75" customHeight="1" x14ac:dyDescent="0.2">
      <c r="A36" s="71"/>
      <c r="B36" s="80" t="s">
        <v>540</v>
      </c>
      <c r="C36" s="40">
        <f>2080000*4*12</f>
        <v>99840000</v>
      </c>
      <c r="D36" s="16" t="s">
        <v>53</v>
      </c>
      <c r="E36" s="141">
        <f>2080000*4*5</f>
        <v>41600000</v>
      </c>
      <c r="F36" s="9">
        <f>800000*12</f>
        <v>9600000</v>
      </c>
    </row>
    <row r="37" spans="1:9" ht="12.75" customHeight="1" x14ac:dyDescent="0.2">
      <c r="A37" s="71"/>
      <c r="B37" s="67"/>
      <c r="C37" s="40"/>
      <c r="D37" s="16"/>
    </row>
    <row r="38" spans="1:9" ht="12.75" customHeight="1" x14ac:dyDescent="0.2">
      <c r="A38" s="46" t="s">
        <v>117</v>
      </c>
      <c r="B38" s="68" t="s">
        <v>111</v>
      </c>
      <c r="C38" s="39">
        <f>SUM(C39:C40)</f>
        <v>13200000</v>
      </c>
      <c r="D38" s="16"/>
    </row>
    <row r="39" spans="1:9" ht="12.75" customHeight="1" x14ac:dyDescent="0.2">
      <c r="A39" s="71"/>
      <c r="B39" s="80" t="s">
        <v>655</v>
      </c>
      <c r="C39" s="40">
        <f>300000*1*12</f>
        <v>3600000</v>
      </c>
      <c r="D39" s="16" t="s">
        <v>53</v>
      </c>
      <c r="E39" s="141">
        <f>300000*1*5</f>
        <v>1500000</v>
      </c>
    </row>
    <row r="40" spans="1:9" ht="12.75" customHeight="1" x14ac:dyDescent="0.2">
      <c r="A40" s="71"/>
      <c r="B40" s="80" t="s">
        <v>138</v>
      </c>
      <c r="C40" s="40">
        <f>200000*4*12</f>
        <v>9600000</v>
      </c>
      <c r="D40" s="16" t="s">
        <v>53</v>
      </c>
      <c r="E40" s="141">
        <f>200000*4*5</f>
        <v>4000000</v>
      </c>
      <c r="H40" s="84">
        <f>C30+C31+C35+C36+C39+C40+C44+C45+C46+C48+C49+C50+C53+C54+C55+C56+C57+C58+C59+C60+C63+C64+C65+C66+C69+C70+C71+C74+C75+C79+C80+C81+C89+C91+C93+C146+C150+C161</f>
        <v>583571498</v>
      </c>
      <c r="I40" s="84">
        <f>G41-H40</f>
        <v>6000000</v>
      </c>
    </row>
    <row r="41" spans="1:9" ht="12.75" customHeight="1" x14ac:dyDescent="0.2">
      <c r="A41" s="71"/>
      <c r="B41" s="67"/>
      <c r="C41" s="40"/>
      <c r="D41" s="45"/>
      <c r="F41" s="9" t="s">
        <v>53</v>
      </c>
      <c r="G41" s="84">
        <f>C21</f>
        <v>589571498</v>
      </c>
      <c r="H41" s="84">
        <f>C30+C31+C35+C36+C39+C40+C44+C45+C46+C48+C49+C50+C53+C54+C55+C56+C57+C58+C59+C60+C63+C64+C65+C66+C69+C70+C71+C74+C75+C79+C80+C81+C89+C91+C93+C146+C150+C161</f>
        <v>583571498</v>
      </c>
      <c r="I41" s="84">
        <f>G41-H41</f>
        <v>6000000</v>
      </c>
    </row>
    <row r="42" spans="1:9" ht="12.75" customHeight="1" x14ac:dyDescent="0.2">
      <c r="A42" s="46" t="s">
        <v>118</v>
      </c>
      <c r="B42" s="61" t="s">
        <v>112</v>
      </c>
      <c r="C42" s="39">
        <f>C43+C47</f>
        <v>28272024</v>
      </c>
      <c r="D42" s="16"/>
      <c r="F42" s="101" t="s">
        <v>56</v>
      </c>
      <c r="G42" s="84">
        <f>C19</f>
        <v>1238756000</v>
      </c>
      <c r="H42" s="84">
        <f>C85+C99+C100+C104+C105+C106+C107+C109+C111+C115+C116+C117+C127+C132+C138+C142+C151+C156+C166+C170+C136+C137+C122+C123+C119</f>
        <v>1085756000</v>
      </c>
      <c r="I42" s="84">
        <f t="shared" ref="I42:I45" si="0">G42-H42</f>
        <v>153000000</v>
      </c>
    </row>
    <row r="43" spans="1:9" ht="12.75" customHeight="1" x14ac:dyDescent="0.2">
      <c r="A43" s="46"/>
      <c r="B43" s="61" t="s">
        <v>590</v>
      </c>
      <c r="C43" s="39">
        <f>SUM(C44:C46)</f>
        <v>15611904</v>
      </c>
      <c r="D43" s="16"/>
      <c r="F43" s="101"/>
      <c r="G43" s="84"/>
      <c r="H43" s="84">
        <f>C85+C99+C100+C104+C105+C106+C107+C109+C111+C115+C116+C117+C119+C122+C123+C127+C132+C136+C137+C138+C142+C151+C156+C166+C170</f>
        <v>1085756000</v>
      </c>
      <c r="I43" s="84">
        <f>G42-H43</f>
        <v>153000000</v>
      </c>
    </row>
    <row r="44" spans="1:9" ht="12.75" customHeight="1" x14ac:dyDescent="0.2">
      <c r="A44" s="71"/>
      <c r="B44" s="67" t="s">
        <v>534</v>
      </c>
      <c r="C44" s="40">
        <f>295680*1*12</f>
        <v>3548160</v>
      </c>
      <c r="D44" s="16" t="s">
        <v>53</v>
      </c>
      <c r="F44" s="101" t="s">
        <v>604</v>
      </c>
      <c r="G44" s="84" t="e">
        <f>#REF!</f>
        <v>#REF!</v>
      </c>
      <c r="H44" s="84" t="e">
        <f>#REF!</f>
        <v>#REF!</v>
      </c>
      <c r="I44" s="84" t="e">
        <f t="shared" si="0"/>
        <v>#REF!</v>
      </c>
    </row>
    <row r="45" spans="1:9" s="73" customFormat="1" ht="15.75" customHeight="1" x14ac:dyDescent="0.2">
      <c r="A45" s="123"/>
      <c r="B45" s="67" t="s">
        <v>535</v>
      </c>
      <c r="C45" s="105">
        <f>236544*1*12</f>
        <v>2838528</v>
      </c>
      <c r="D45" s="16" t="s">
        <v>53</v>
      </c>
      <c r="E45" s="142"/>
      <c r="F45" s="9" t="s">
        <v>606</v>
      </c>
      <c r="G45" s="84" t="e">
        <f>SUM(G41:G44)</f>
        <v>#REF!</v>
      </c>
      <c r="H45" s="84" t="e">
        <f>SUM(H41:H44)</f>
        <v>#REF!</v>
      </c>
      <c r="I45" s="84" t="e">
        <f t="shared" si="0"/>
        <v>#REF!</v>
      </c>
    </row>
    <row r="46" spans="1:9" s="73" customFormat="1" ht="15.75" customHeight="1" x14ac:dyDescent="0.2">
      <c r="A46" s="123"/>
      <c r="B46" s="67" t="s">
        <v>541</v>
      </c>
      <c r="C46" s="105">
        <f>192192*4*12</f>
        <v>9225216</v>
      </c>
      <c r="D46" s="16" t="s">
        <v>53</v>
      </c>
      <c r="E46" s="142"/>
      <c r="F46" s="9"/>
      <c r="G46" s="9"/>
      <c r="H46" s="9"/>
      <c r="I46" s="9"/>
    </row>
    <row r="47" spans="1:9" ht="12.75" customHeight="1" x14ac:dyDescent="0.2">
      <c r="A47" s="71"/>
      <c r="B47" s="68" t="s">
        <v>589</v>
      </c>
      <c r="C47" s="39">
        <f>SUM(C48:C50)</f>
        <v>12660120</v>
      </c>
      <c r="D47" s="16"/>
    </row>
    <row r="48" spans="1:9" ht="12.75" customHeight="1" x14ac:dyDescent="0.2">
      <c r="A48" s="71"/>
      <c r="B48" s="66" t="s">
        <v>628</v>
      </c>
      <c r="C48" s="40">
        <f>175835*1*12</f>
        <v>2110020</v>
      </c>
      <c r="D48" s="16" t="s">
        <v>53</v>
      </c>
      <c r="F48" s="101" t="s">
        <v>605</v>
      </c>
      <c r="G48" s="84">
        <f>C179</f>
        <v>0</v>
      </c>
      <c r="H48" s="84" t="e">
        <f>#REF!+#REF!+#REF!+#REF!+#REF!+#REF!+#REF!+#REF!+#REF!+#REF!+#REF!+#REF!</f>
        <v>#REF!</v>
      </c>
      <c r="I48" s="84" t="e">
        <f>G48-H48</f>
        <v>#REF!</v>
      </c>
    </row>
    <row r="49" spans="1:6" ht="12.75" customHeight="1" x14ac:dyDescent="0.2">
      <c r="A49" s="71"/>
      <c r="B49" s="66" t="s">
        <v>629</v>
      </c>
      <c r="C49" s="40">
        <f t="shared" ref="C49" si="1">175835*1*12</f>
        <v>2110020</v>
      </c>
      <c r="D49" s="16" t="s">
        <v>53</v>
      </c>
    </row>
    <row r="50" spans="1:6" ht="12.75" customHeight="1" x14ac:dyDescent="0.2">
      <c r="A50" s="71"/>
      <c r="B50" s="66" t="s">
        <v>630</v>
      </c>
      <c r="C50" s="40">
        <f>175835*4*12</f>
        <v>8440080</v>
      </c>
      <c r="D50" s="16" t="s">
        <v>53</v>
      </c>
    </row>
    <row r="51" spans="1:6" ht="12.75" customHeight="1" x14ac:dyDescent="0.2">
      <c r="A51" s="71"/>
      <c r="B51" s="67"/>
      <c r="C51" s="40"/>
      <c r="D51" s="16"/>
    </row>
    <row r="52" spans="1:6" ht="12.75" customHeight="1" x14ac:dyDescent="0.2">
      <c r="A52" s="46" t="s">
        <v>123</v>
      </c>
      <c r="B52" s="68" t="s">
        <v>124</v>
      </c>
      <c r="C52" s="39">
        <f>SUM(C53:C60)</f>
        <v>62559474</v>
      </c>
      <c r="D52" s="16"/>
      <c r="F52" s="84"/>
    </row>
    <row r="53" spans="1:6" ht="12.75" customHeight="1" x14ac:dyDescent="0.2">
      <c r="A53" s="71"/>
      <c r="B53" s="80" t="s">
        <v>544</v>
      </c>
      <c r="C53" s="40">
        <v>6959474</v>
      </c>
      <c r="D53" s="16" t="s">
        <v>53</v>
      </c>
      <c r="E53" s="141">
        <f>C53</f>
        <v>6959474</v>
      </c>
      <c r="F53" s="84"/>
    </row>
    <row r="54" spans="1:6" ht="12.75" customHeight="1" x14ac:dyDescent="0.2">
      <c r="A54" s="71"/>
      <c r="B54" s="80" t="s">
        <v>545</v>
      </c>
      <c r="C54" s="40">
        <v>2000000</v>
      </c>
      <c r="D54" s="16" t="s">
        <v>53</v>
      </c>
    </row>
    <row r="55" spans="1:6" ht="12.75" customHeight="1" x14ac:dyDescent="0.2">
      <c r="A55" s="71"/>
      <c r="B55" s="80" t="s">
        <v>546</v>
      </c>
      <c r="C55" s="40">
        <v>12000000</v>
      </c>
      <c r="D55" s="16" t="s">
        <v>53</v>
      </c>
      <c r="E55" s="141">
        <v>3000000</v>
      </c>
    </row>
    <row r="56" spans="1:6" ht="12.75" customHeight="1" x14ac:dyDescent="0.2">
      <c r="A56" s="71"/>
      <c r="B56" s="80" t="s">
        <v>547</v>
      </c>
      <c r="C56" s="40">
        <v>2000000</v>
      </c>
      <c r="D56" s="16" t="s">
        <v>53</v>
      </c>
      <c r="E56" s="141">
        <f>C56</f>
        <v>2000000</v>
      </c>
    </row>
    <row r="57" spans="1:6" ht="12.75" customHeight="1" x14ac:dyDescent="0.2">
      <c r="A57" s="71"/>
      <c r="B57" s="80" t="s">
        <v>548</v>
      </c>
      <c r="C57" s="40">
        <v>15000000</v>
      </c>
      <c r="D57" s="16" t="s">
        <v>53</v>
      </c>
      <c r="E57" s="141">
        <v>5000000</v>
      </c>
    </row>
    <row r="58" spans="1:6" ht="12.75" customHeight="1" x14ac:dyDescent="0.2">
      <c r="A58" s="71"/>
      <c r="B58" s="80" t="s">
        <v>612</v>
      </c>
      <c r="C58" s="40">
        <v>2000000</v>
      </c>
      <c r="D58" s="16" t="s">
        <v>53</v>
      </c>
      <c r="E58" s="141">
        <f>C58</f>
        <v>2000000</v>
      </c>
    </row>
    <row r="59" spans="1:6" ht="12.75" customHeight="1" x14ac:dyDescent="0.2">
      <c r="A59" s="71"/>
      <c r="B59" s="80" t="s">
        <v>661</v>
      </c>
      <c r="C59" s="40">
        <f>1000000*12</f>
        <v>12000000</v>
      </c>
      <c r="D59" s="16" t="s">
        <v>53</v>
      </c>
      <c r="E59" s="141">
        <f>1000000*1*5</f>
        <v>5000000</v>
      </c>
    </row>
    <row r="60" spans="1:6" ht="12.75" customHeight="1" x14ac:dyDescent="0.2">
      <c r="A60" s="71"/>
      <c r="B60" s="80" t="s">
        <v>662</v>
      </c>
      <c r="C60" s="40">
        <v>10600000</v>
      </c>
      <c r="D60" s="16" t="s">
        <v>53</v>
      </c>
      <c r="E60" s="141">
        <v>5000000</v>
      </c>
    </row>
    <row r="61" spans="1:6" ht="12.75" customHeight="1" x14ac:dyDescent="0.2">
      <c r="A61" s="71"/>
      <c r="B61" s="67"/>
      <c r="C61" s="40"/>
      <c r="D61" s="16"/>
    </row>
    <row r="62" spans="1:6" ht="12.75" customHeight="1" x14ac:dyDescent="0.2">
      <c r="A62" s="46" t="s">
        <v>119</v>
      </c>
      <c r="B62" s="61" t="s">
        <v>126</v>
      </c>
      <c r="C62" s="39">
        <f>SUM(C63:C66)</f>
        <v>94080000</v>
      </c>
      <c r="D62" s="16"/>
    </row>
    <row r="63" spans="1:6" ht="12.75" customHeight="1" x14ac:dyDescent="0.2">
      <c r="A63" s="71"/>
      <c r="B63" s="80" t="s">
        <v>139</v>
      </c>
      <c r="C63" s="40">
        <f>2080000*1*12</f>
        <v>24960000</v>
      </c>
      <c r="D63" s="16" t="s">
        <v>53</v>
      </c>
      <c r="E63" s="141">
        <f>2080000*1*5</f>
        <v>10400000</v>
      </c>
      <c r="F63" s="82"/>
    </row>
    <row r="64" spans="1:6" ht="12.75" customHeight="1" x14ac:dyDescent="0.2">
      <c r="A64" s="71"/>
      <c r="B64" s="80" t="s">
        <v>140</v>
      </c>
      <c r="C64" s="40">
        <f>1760000*1*12</f>
        <v>21120000</v>
      </c>
      <c r="D64" s="16" t="s">
        <v>53</v>
      </c>
      <c r="E64" s="141">
        <f>1760000*1*5</f>
        <v>8800000</v>
      </c>
    </row>
    <row r="65" spans="1:6" ht="12.75" customHeight="1" x14ac:dyDescent="0.2">
      <c r="A65" s="71"/>
      <c r="B65" s="80" t="s">
        <v>141</v>
      </c>
      <c r="C65" s="40">
        <f>1440000*1*12</f>
        <v>17280000</v>
      </c>
      <c r="D65" s="16" t="s">
        <v>53</v>
      </c>
      <c r="E65" s="141">
        <f>1440000*1*5</f>
        <v>7200000</v>
      </c>
      <c r="F65" s="82"/>
    </row>
    <row r="66" spans="1:6" ht="12.75" customHeight="1" x14ac:dyDescent="0.2">
      <c r="A66" s="71"/>
      <c r="B66" s="80" t="s">
        <v>142</v>
      </c>
      <c r="C66" s="40">
        <f>1280000*2*12</f>
        <v>30720000</v>
      </c>
      <c r="D66" s="16" t="s">
        <v>53</v>
      </c>
      <c r="E66" s="141">
        <f>1280000*2*5</f>
        <v>12800000</v>
      </c>
    </row>
    <row r="67" spans="1:6" ht="12.75" customHeight="1" x14ac:dyDescent="0.2">
      <c r="A67" s="71"/>
      <c r="B67" s="66"/>
      <c r="C67" s="40"/>
      <c r="D67" s="45"/>
      <c r="F67" s="84"/>
    </row>
    <row r="68" spans="1:6" ht="42.75" customHeight="1" x14ac:dyDescent="0.2">
      <c r="A68" s="46" t="s">
        <v>125</v>
      </c>
      <c r="B68" s="68" t="s">
        <v>190</v>
      </c>
      <c r="C68" s="108">
        <f>SUM(C69:C71)</f>
        <v>9000000</v>
      </c>
      <c r="D68" s="16"/>
      <c r="F68" s="150"/>
    </row>
    <row r="69" spans="1:6" ht="12.75" customHeight="1" x14ac:dyDescent="0.2">
      <c r="A69" s="71"/>
      <c r="B69" s="80" t="s">
        <v>549</v>
      </c>
      <c r="C69" s="40">
        <v>1000000</v>
      </c>
      <c r="D69" s="16" t="s">
        <v>53</v>
      </c>
      <c r="F69" s="82"/>
    </row>
    <row r="70" spans="1:6" ht="12.75" customHeight="1" x14ac:dyDescent="0.2">
      <c r="A70" s="71"/>
      <c r="B70" s="80" t="s">
        <v>550</v>
      </c>
      <c r="C70" s="40">
        <v>2000000</v>
      </c>
      <c r="D70" s="16" t="s">
        <v>53</v>
      </c>
    </row>
    <row r="71" spans="1:6" ht="12.75" customHeight="1" x14ac:dyDescent="0.2">
      <c r="A71" s="71"/>
      <c r="B71" s="80" t="s">
        <v>656</v>
      </c>
      <c r="C71" s="40">
        <f>1200000*5</f>
        <v>6000000</v>
      </c>
      <c r="D71" s="16" t="s">
        <v>53</v>
      </c>
      <c r="E71" s="141">
        <f>C71</f>
        <v>6000000</v>
      </c>
    </row>
    <row r="72" spans="1:6" ht="12.75" customHeight="1" x14ac:dyDescent="0.2">
      <c r="A72" s="71"/>
      <c r="B72" s="80"/>
      <c r="C72" s="40"/>
      <c r="D72" s="16"/>
    </row>
    <row r="73" spans="1:6" ht="12.75" customHeight="1" x14ac:dyDescent="0.2">
      <c r="A73" s="46" t="s">
        <v>634</v>
      </c>
      <c r="B73" s="68" t="s">
        <v>113</v>
      </c>
      <c r="C73" s="39">
        <f>SUM(C74:C75)</f>
        <v>99000000</v>
      </c>
      <c r="D73" s="16"/>
    </row>
    <row r="74" spans="1:6" ht="12.75" customHeight="1" x14ac:dyDescent="0.2">
      <c r="A74" s="71" t="s">
        <v>635</v>
      </c>
      <c r="B74" s="80" t="s">
        <v>637</v>
      </c>
      <c r="C74" s="40">
        <f>250000*27*12</f>
        <v>81000000</v>
      </c>
      <c r="D74" s="16" t="s">
        <v>53</v>
      </c>
      <c r="E74" s="141">
        <f>250000*27*5</f>
        <v>33750000</v>
      </c>
    </row>
    <row r="75" spans="1:6" ht="12.75" customHeight="1" x14ac:dyDescent="0.2">
      <c r="A75" s="71" t="s">
        <v>636</v>
      </c>
      <c r="B75" s="80" t="s">
        <v>638</v>
      </c>
      <c r="C75" s="40">
        <f>250000*6*12</f>
        <v>18000000</v>
      </c>
      <c r="D75" s="16" t="s">
        <v>53</v>
      </c>
      <c r="E75" s="141">
        <f>250000*6*5</f>
        <v>7500000</v>
      </c>
    </row>
    <row r="76" spans="1:6" ht="12.75" customHeight="1" x14ac:dyDescent="0.2">
      <c r="A76" s="71"/>
      <c r="B76" s="80"/>
      <c r="C76" s="40"/>
      <c r="D76" s="16"/>
    </row>
    <row r="77" spans="1:6" s="76" customFormat="1" ht="12.75" customHeight="1" x14ac:dyDescent="0.2">
      <c r="A77" s="46" t="s">
        <v>600</v>
      </c>
      <c r="B77" s="68" t="str">
        <f>Sheet5!D15</f>
        <v>Sub Bidang Sarana dan Prasarana Pemerintahan Desa</v>
      </c>
      <c r="C77" s="39">
        <f>C78</f>
        <v>17500000</v>
      </c>
      <c r="D77" s="106"/>
      <c r="E77" s="143"/>
    </row>
    <row r="78" spans="1:6" s="76" customFormat="1" ht="12.75" customHeight="1" x14ac:dyDescent="0.2">
      <c r="A78" s="46" t="s">
        <v>657</v>
      </c>
      <c r="B78" s="68" t="s">
        <v>120</v>
      </c>
      <c r="C78" s="39">
        <f>SUM(C79:C81)</f>
        <v>17500000</v>
      </c>
      <c r="D78" s="106"/>
      <c r="E78" s="143"/>
    </row>
    <row r="79" spans="1:6" ht="12.75" customHeight="1" x14ac:dyDescent="0.2">
      <c r="A79" s="71" t="s">
        <v>658</v>
      </c>
      <c r="B79" s="67" t="s">
        <v>659</v>
      </c>
      <c r="C79" s="40">
        <v>7500000</v>
      </c>
      <c r="D79" s="16" t="s">
        <v>53</v>
      </c>
      <c r="E79" s="141">
        <f>C79</f>
        <v>7500000</v>
      </c>
    </row>
    <row r="80" spans="1:6" ht="12.75" customHeight="1" x14ac:dyDescent="0.2">
      <c r="A80" s="71"/>
      <c r="B80" s="41" t="s">
        <v>660</v>
      </c>
      <c r="C80" s="40">
        <v>9000000</v>
      </c>
      <c r="D80" s="16" t="s">
        <v>53</v>
      </c>
      <c r="E80" s="141">
        <f>C80</f>
        <v>9000000</v>
      </c>
    </row>
    <row r="81" spans="1:6" s="76" customFormat="1" ht="12.75" customHeight="1" x14ac:dyDescent="0.2">
      <c r="A81" s="46"/>
      <c r="B81" s="41" t="s">
        <v>663</v>
      </c>
      <c r="C81" s="40">
        <v>1000000</v>
      </c>
      <c r="D81" s="16" t="s">
        <v>53</v>
      </c>
      <c r="E81" s="141">
        <f>C81</f>
        <v>1000000</v>
      </c>
    </row>
    <row r="82" spans="1:6" s="76" customFormat="1" ht="12.75" customHeight="1" x14ac:dyDescent="0.2">
      <c r="A82" s="46"/>
      <c r="B82" s="42"/>
      <c r="C82" s="39"/>
      <c r="D82" s="106"/>
      <c r="E82" s="143"/>
    </row>
    <row r="83" spans="1:6" ht="12.75" customHeight="1" x14ac:dyDescent="0.2">
      <c r="A83" s="46" t="s">
        <v>613</v>
      </c>
      <c r="B83" s="42" t="s">
        <v>127</v>
      </c>
      <c r="C83" s="39">
        <f>C84</f>
        <v>2000000</v>
      </c>
      <c r="D83" s="16"/>
    </row>
    <row r="84" spans="1:6" ht="12.75" customHeight="1" x14ac:dyDescent="0.2">
      <c r="A84" s="46" t="s">
        <v>614</v>
      </c>
      <c r="B84" s="42" t="s">
        <v>197</v>
      </c>
      <c r="C84" s="39">
        <f>C85</f>
        <v>2000000</v>
      </c>
      <c r="D84" s="16"/>
    </row>
    <row r="85" spans="1:6" ht="12.75" customHeight="1" x14ac:dyDescent="0.2">
      <c r="A85" s="71" t="s">
        <v>615</v>
      </c>
      <c r="B85" s="41" t="s">
        <v>639</v>
      </c>
      <c r="C85" s="40">
        <v>2000000</v>
      </c>
      <c r="D85" s="16" t="s">
        <v>616</v>
      </c>
    </row>
    <row r="86" spans="1:6" ht="12.75" customHeight="1" x14ac:dyDescent="0.2">
      <c r="A86" s="46"/>
      <c r="B86" s="42"/>
      <c r="C86" s="40"/>
      <c r="D86" s="16"/>
    </row>
    <row r="87" spans="1:6" ht="25.5" customHeight="1" x14ac:dyDescent="0.2">
      <c r="A87" s="46" t="s">
        <v>601</v>
      </c>
      <c r="B87" s="42" t="s">
        <v>128</v>
      </c>
      <c r="C87" s="108">
        <f>C88+C90+C92</f>
        <v>26000000</v>
      </c>
      <c r="D87" s="16"/>
    </row>
    <row r="88" spans="1:6" ht="30.75" customHeight="1" x14ac:dyDescent="0.2">
      <c r="A88" s="46" t="s">
        <v>602</v>
      </c>
      <c r="B88" s="107" t="s">
        <v>202</v>
      </c>
      <c r="C88" s="108">
        <f>C89</f>
        <v>12000000</v>
      </c>
      <c r="D88" s="16"/>
    </row>
    <row r="89" spans="1:6" s="69" customFormat="1" ht="15" customHeight="1" x14ac:dyDescent="0.25">
      <c r="A89" s="71" t="s">
        <v>611</v>
      </c>
      <c r="B89" s="123" t="s">
        <v>684</v>
      </c>
      <c r="C89" s="152">
        <v>12000000</v>
      </c>
      <c r="D89" s="70" t="s">
        <v>53</v>
      </c>
      <c r="E89" s="146"/>
    </row>
    <row r="90" spans="1:6" s="155" customFormat="1" ht="15" customHeight="1" x14ac:dyDescent="0.25">
      <c r="A90" s="46" t="s">
        <v>607</v>
      </c>
      <c r="B90" s="107" t="s">
        <v>203</v>
      </c>
      <c r="C90" s="108">
        <f>C91</f>
        <v>6000000</v>
      </c>
      <c r="D90" s="153"/>
      <c r="E90" s="154"/>
    </row>
    <row r="91" spans="1:6" s="69" customFormat="1" ht="15" customHeight="1" x14ac:dyDescent="0.25">
      <c r="A91" s="71" t="s">
        <v>608</v>
      </c>
      <c r="B91" s="123" t="s">
        <v>683</v>
      </c>
      <c r="C91" s="152">
        <v>6000000</v>
      </c>
      <c r="D91" s="70" t="s">
        <v>53</v>
      </c>
      <c r="E91" s="146">
        <f>C91</f>
        <v>6000000</v>
      </c>
    </row>
    <row r="92" spans="1:6" s="155" customFormat="1" ht="30.75" customHeight="1" x14ac:dyDescent="0.25">
      <c r="A92" s="46" t="s">
        <v>609</v>
      </c>
      <c r="B92" s="107" t="s">
        <v>204</v>
      </c>
      <c r="C92" s="108">
        <f>SUM(C93:C94)</f>
        <v>8000000</v>
      </c>
      <c r="D92" s="153"/>
      <c r="E92" s="154"/>
    </row>
    <row r="93" spans="1:6" s="69" customFormat="1" ht="15" customHeight="1" x14ac:dyDescent="0.25">
      <c r="A93" s="71" t="s">
        <v>610</v>
      </c>
      <c r="B93" s="123" t="s">
        <v>686</v>
      </c>
      <c r="C93" s="152">
        <v>2000000</v>
      </c>
      <c r="D93" s="70" t="s">
        <v>53</v>
      </c>
      <c r="E93" s="146">
        <f>C93</f>
        <v>2000000</v>
      </c>
    </row>
    <row r="94" spans="1:6" s="69" customFormat="1" ht="15" customHeight="1" x14ac:dyDescent="0.25">
      <c r="A94" s="71" t="s">
        <v>685</v>
      </c>
      <c r="B94" s="123" t="s">
        <v>687</v>
      </c>
      <c r="C94" s="152">
        <v>6000000</v>
      </c>
      <c r="D94" s="70" t="s">
        <v>53</v>
      </c>
      <c r="E94" s="146">
        <v>2000000</v>
      </c>
    </row>
    <row r="95" spans="1:6" ht="12.75" customHeight="1" x14ac:dyDescent="0.2">
      <c r="A95" s="46"/>
      <c r="B95" s="42"/>
      <c r="C95" s="40"/>
      <c r="D95" s="16"/>
      <c r="E95" s="143">
        <f>SUM(E30:E94)</f>
        <v>221309474</v>
      </c>
      <c r="F95" s="82">
        <f>E95+C146</f>
        <v>236309474</v>
      </c>
    </row>
    <row r="96" spans="1:6" s="122" customFormat="1" ht="18" customHeight="1" x14ac:dyDescent="0.25">
      <c r="A96" s="118">
        <v>2</v>
      </c>
      <c r="B96" s="119" t="s">
        <v>87</v>
      </c>
      <c r="C96" s="120">
        <f>C97+C102+C113+C125</f>
        <v>279855520</v>
      </c>
      <c r="D96" s="121"/>
      <c r="E96" s="144">
        <f>C21*40%</f>
        <v>235828599.20000002</v>
      </c>
      <c r="F96" s="163">
        <f>E96-F95</f>
        <v>-480874.79999998212</v>
      </c>
    </row>
    <row r="97" spans="1:6" s="113" customFormat="1" ht="18" customHeight="1" x14ac:dyDescent="0.25">
      <c r="A97" s="109" t="s">
        <v>57</v>
      </c>
      <c r="B97" s="110" t="s">
        <v>80</v>
      </c>
      <c r="C97" s="111">
        <f>C98</f>
        <v>27600000</v>
      </c>
      <c r="D97" s="114"/>
      <c r="E97" s="145"/>
      <c r="F97" s="156"/>
    </row>
    <row r="98" spans="1:6" ht="28.5" customHeight="1" x14ac:dyDescent="0.2">
      <c r="A98" s="46" t="s">
        <v>579</v>
      </c>
      <c r="B98" s="42" t="str">
        <f>Sheet5!D56</f>
        <v>Penyelenggaraan PAUD/TK/TPA/TKA/TPQ/Madrasah Non-Formal Milik Desa** (Bantuan Honor Pengajar, Pakaian Seragam, Operasional, dst)</v>
      </c>
      <c r="C98" s="117">
        <f>SUM(C99:C100)</f>
        <v>27600000</v>
      </c>
      <c r="D98" s="16"/>
    </row>
    <row r="99" spans="1:6" ht="12.75" customHeight="1" x14ac:dyDescent="0.2">
      <c r="A99" s="71" t="s">
        <v>580</v>
      </c>
      <c r="B99" s="116" t="s">
        <v>640</v>
      </c>
      <c r="C99" s="40">
        <f>200000*4*12</f>
        <v>9600000</v>
      </c>
      <c r="D99" s="16" t="s">
        <v>616</v>
      </c>
    </row>
    <row r="100" spans="1:6" ht="14.25" customHeight="1" x14ac:dyDescent="0.2">
      <c r="A100" s="71" t="s">
        <v>581</v>
      </c>
      <c r="B100" s="116" t="s">
        <v>641</v>
      </c>
      <c r="C100" s="40">
        <f>100000*15*12</f>
        <v>18000000</v>
      </c>
      <c r="D100" s="16" t="s">
        <v>616</v>
      </c>
    </row>
    <row r="101" spans="1:6" ht="12.75" customHeight="1" x14ac:dyDescent="0.2">
      <c r="A101" s="71"/>
      <c r="B101" s="41"/>
      <c r="C101" s="40"/>
      <c r="D101" s="16"/>
    </row>
    <row r="102" spans="1:6" s="113" customFormat="1" ht="16.5" customHeight="1" x14ac:dyDescent="0.25">
      <c r="A102" s="109" t="s">
        <v>58</v>
      </c>
      <c r="B102" s="110" t="s">
        <v>81</v>
      </c>
      <c r="C102" s="111">
        <f>C103+C108+C110</f>
        <v>103200000</v>
      </c>
      <c r="D102" s="112"/>
      <c r="E102" s="145"/>
    </row>
    <row r="103" spans="1:6" s="69" customFormat="1" ht="26.25" customHeight="1" x14ac:dyDescent="0.25">
      <c r="A103" s="46" t="s">
        <v>551</v>
      </c>
      <c r="B103" s="107" t="str">
        <f>Sheet5!D70</f>
        <v>Penyelenggaraan Posyandu (Makanan Tambahan, Kelas Ibu Hamil, Kelas Lansia, Insentif Kader Posyandu)</v>
      </c>
      <c r="C103" s="108">
        <f>SUM(C104:C107)</f>
        <v>82400000</v>
      </c>
      <c r="D103" s="70"/>
      <c r="E103" s="146"/>
    </row>
    <row r="104" spans="1:6" ht="12.75" customHeight="1" x14ac:dyDescent="0.2">
      <c r="A104" s="71" t="s">
        <v>554</v>
      </c>
      <c r="B104" s="41" t="s">
        <v>618</v>
      </c>
      <c r="C104" s="40">
        <f>200000*16*12</f>
        <v>38400000</v>
      </c>
      <c r="D104" s="16" t="s">
        <v>616</v>
      </c>
    </row>
    <row r="105" spans="1:6" ht="12.75" customHeight="1" x14ac:dyDescent="0.2">
      <c r="A105" s="71" t="s">
        <v>555</v>
      </c>
      <c r="B105" s="41" t="s">
        <v>620</v>
      </c>
      <c r="C105" s="40">
        <f>200000*5*12</f>
        <v>12000000</v>
      </c>
      <c r="D105" s="16" t="s">
        <v>616</v>
      </c>
    </row>
    <row r="106" spans="1:6" ht="12.75" customHeight="1" x14ac:dyDescent="0.2">
      <c r="A106" s="71" t="s">
        <v>556</v>
      </c>
      <c r="B106" s="41" t="s">
        <v>697</v>
      </c>
      <c r="C106" s="40">
        <v>28000000</v>
      </c>
      <c r="D106" s="16" t="s">
        <v>616</v>
      </c>
      <c r="F106" s="84"/>
    </row>
    <row r="107" spans="1:6" ht="12.75" customHeight="1" x14ac:dyDescent="0.2">
      <c r="A107" s="71" t="s">
        <v>619</v>
      </c>
      <c r="B107" s="41" t="s">
        <v>696</v>
      </c>
      <c r="C107" s="40">
        <v>4000000</v>
      </c>
      <c r="D107" s="16" t="s">
        <v>616</v>
      </c>
      <c r="F107" s="84"/>
    </row>
    <row r="108" spans="1:6" ht="12.75" customHeight="1" x14ac:dyDescent="0.2">
      <c r="A108" s="46" t="s">
        <v>552</v>
      </c>
      <c r="B108" s="42" t="str">
        <f>Sheet5!D72</f>
        <v>Penyelenggaraan Desa Siaga Kesehatan</v>
      </c>
      <c r="C108" s="39">
        <f>SUM(C109:C109)</f>
        <v>10800000</v>
      </c>
      <c r="D108" s="16"/>
    </row>
    <row r="109" spans="1:6" ht="12.75" customHeight="1" x14ac:dyDescent="0.2">
      <c r="A109" s="71" t="s">
        <v>553</v>
      </c>
      <c r="B109" s="41" t="s">
        <v>695</v>
      </c>
      <c r="C109" s="40">
        <f>100000*9*12</f>
        <v>10800000</v>
      </c>
      <c r="D109" s="16" t="s">
        <v>616</v>
      </c>
    </row>
    <row r="110" spans="1:6" s="155" customFormat="1" ht="26.25" customHeight="1" x14ac:dyDescent="0.25">
      <c r="A110" s="46" t="s">
        <v>626</v>
      </c>
      <c r="B110" s="107" t="s">
        <v>236</v>
      </c>
      <c r="C110" s="108">
        <f>C111</f>
        <v>10000000</v>
      </c>
      <c r="D110" s="153"/>
      <c r="E110" s="154"/>
    </row>
    <row r="111" spans="1:6" ht="12.75" customHeight="1" x14ac:dyDescent="0.2">
      <c r="A111" s="71" t="s">
        <v>627</v>
      </c>
      <c r="B111" s="41" t="s">
        <v>694</v>
      </c>
      <c r="C111" s="40">
        <v>10000000</v>
      </c>
      <c r="D111" s="16" t="s">
        <v>616</v>
      </c>
    </row>
    <row r="112" spans="1:6" ht="12.75" customHeight="1" x14ac:dyDescent="0.2">
      <c r="A112" s="71"/>
      <c r="B112" s="41"/>
      <c r="C112" s="40"/>
      <c r="D112" s="16"/>
    </row>
    <row r="113" spans="1:5" s="76" customFormat="1" ht="17.25" customHeight="1" x14ac:dyDescent="0.2">
      <c r="A113" s="46" t="s">
        <v>603</v>
      </c>
      <c r="B113" s="107" t="s">
        <v>238</v>
      </c>
      <c r="C113" s="108">
        <f>C114+C118+C121</f>
        <v>148055520</v>
      </c>
      <c r="D113" s="106"/>
      <c r="E113" s="143"/>
    </row>
    <row r="114" spans="1:5" s="76" customFormat="1" ht="17.25" customHeight="1" x14ac:dyDescent="0.2">
      <c r="A114" s="46" t="s">
        <v>621</v>
      </c>
      <c r="B114" s="107" t="s">
        <v>245</v>
      </c>
      <c r="C114" s="108">
        <f>SUM(C115:C117)</f>
        <v>15700000</v>
      </c>
      <c r="D114" s="106"/>
      <c r="E114" s="143"/>
    </row>
    <row r="115" spans="1:5" ht="17.25" customHeight="1" x14ac:dyDescent="0.2">
      <c r="A115" s="71" t="s">
        <v>622</v>
      </c>
      <c r="B115" s="123" t="s">
        <v>584</v>
      </c>
      <c r="C115" s="152">
        <f>300000*2*12</f>
        <v>7200000</v>
      </c>
      <c r="D115" s="16" t="s">
        <v>616</v>
      </c>
    </row>
    <row r="116" spans="1:5" ht="17.25" customHeight="1" x14ac:dyDescent="0.2">
      <c r="A116" s="71" t="s">
        <v>623</v>
      </c>
      <c r="B116" s="123" t="s">
        <v>624</v>
      </c>
      <c r="C116" s="152">
        <v>6000000</v>
      </c>
      <c r="D116" s="16" t="s">
        <v>616</v>
      </c>
      <c r="E116" s="141">
        <f>C116</f>
        <v>6000000</v>
      </c>
    </row>
    <row r="117" spans="1:5" ht="17.25" customHeight="1" x14ac:dyDescent="0.2">
      <c r="A117" s="71"/>
      <c r="B117" s="123" t="s">
        <v>642</v>
      </c>
      <c r="C117" s="152">
        <f>1200000+1300000</f>
        <v>2500000</v>
      </c>
      <c r="D117" s="16" t="s">
        <v>616</v>
      </c>
      <c r="E117" s="141">
        <f>C117</f>
        <v>2500000</v>
      </c>
    </row>
    <row r="118" spans="1:5" s="76" customFormat="1" ht="28.5" customHeight="1" x14ac:dyDescent="0.2">
      <c r="A118" s="46" t="s">
        <v>666</v>
      </c>
      <c r="B118" s="107" t="s">
        <v>254</v>
      </c>
      <c r="C118" s="108">
        <f>C119</f>
        <v>12355520</v>
      </c>
      <c r="D118" s="106"/>
      <c r="E118" s="143"/>
    </row>
    <row r="119" spans="1:5" ht="17.25" customHeight="1" x14ac:dyDescent="0.2">
      <c r="A119" s="71" t="s">
        <v>667</v>
      </c>
      <c r="B119" s="123" t="s">
        <v>668</v>
      </c>
      <c r="C119" s="152">
        <v>12355520</v>
      </c>
      <c r="D119" s="16" t="s">
        <v>616</v>
      </c>
      <c r="E119" s="141">
        <f>C119</f>
        <v>12355520</v>
      </c>
    </row>
    <row r="120" spans="1:5" ht="17.25" customHeight="1" x14ac:dyDescent="0.2">
      <c r="A120" s="71"/>
      <c r="B120" s="123"/>
      <c r="C120" s="152"/>
      <c r="D120" s="16"/>
    </row>
    <row r="121" spans="1:5" s="155" customFormat="1" ht="39" customHeight="1" x14ac:dyDescent="0.25">
      <c r="A121" s="46" t="s">
        <v>631</v>
      </c>
      <c r="B121" s="107" t="s">
        <v>252</v>
      </c>
      <c r="C121" s="108">
        <f>SUM(C122:C123)</f>
        <v>120000000</v>
      </c>
      <c r="D121" s="153"/>
      <c r="E121" s="154"/>
    </row>
    <row r="122" spans="1:5" s="131" customFormat="1" ht="27" customHeight="1" x14ac:dyDescent="0.2">
      <c r="A122" s="133" t="s">
        <v>632</v>
      </c>
      <c r="B122" s="132" t="s">
        <v>681</v>
      </c>
      <c r="C122" s="158">
        <f>25000000*4</f>
        <v>100000000</v>
      </c>
      <c r="D122" s="159" t="s">
        <v>616</v>
      </c>
      <c r="E122" s="148">
        <f>C122</f>
        <v>100000000</v>
      </c>
    </row>
    <row r="123" spans="1:5" s="139" customFormat="1" ht="29.25" customHeight="1" x14ac:dyDescent="0.25">
      <c r="A123" s="133" t="s">
        <v>665</v>
      </c>
      <c r="B123" s="160" t="s">
        <v>664</v>
      </c>
      <c r="C123" s="158">
        <v>20000000</v>
      </c>
      <c r="D123" s="159" t="s">
        <v>616</v>
      </c>
      <c r="E123" s="147"/>
    </row>
    <row r="124" spans="1:5" ht="12.75" customHeight="1" x14ac:dyDescent="0.2">
      <c r="A124" s="71"/>
      <c r="B124" s="41"/>
      <c r="C124" s="40"/>
      <c r="D124" s="16"/>
    </row>
    <row r="125" spans="1:5" ht="12.75" customHeight="1" x14ac:dyDescent="0.2">
      <c r="A125" s="46" t="s">
        <v>78</v>
      </c>
      <c r="B125" s="42" t="s">
        <v>284</v>
      </c>
      <c r="C125" s="39">
        <f>C126</f>
        <v>1000000</v>
      </c>
      <c r="D125" s="16"/>
    </row>
    <row r="126" spans="1:5" ht="29.25" customHeight="1" x14ac:dyDescent="0.2">
      <c r="A126" s="46" t="s">
        <v>559</v>
      </c>
      <c r="B126" s="107" t="str">
        <f>Sheet5!D131</f>
        <v>Penyelenggaraan Informasi Publik Desa (Misal : Pembuatan Poster/Baliho Informasi penetapan/LPJ APBDes untuk Warga, dll)</v>
      </c>
      <c r="C126" s="108">
        <f>SUM(C127:C127)</f>
        <v>1000000</v>
      </c>
      <c r="D126" s="16"/>
    </row>
    <row r="127" spans="1:5" ht="12.75" customHeight="1" x14ac:dyDescent="0.2">
      <c r="A127" s="71" t="s">
        <v>560</v>
      </c>
      <c r="B127" s="41" t="s">
        <v>682</v>
      </c>
      <c r="C127" s="40">
        <v>1000000</v>
      </c>
      <c r="D127" s="16" t="s">
        <v>616</v>
      </c>
      <c r="E127" s="141">
        <f>C127</f>
        <v>1000000</v>
      </c>
    </row>
    <row r="128" spans="1:5" ht="12.75" customHeight="1" x14ac:dyDescent="0.2">
      <c r="A128" s="71"/>
      <c r="B128" s="41"/>
      <c r="C128" s="40"/>
      <c r="D128" s="16"/>
    </row>
    <row r="129" spans="1:6" ht="12.75" customHeight="1" x14ac:dyDescent="0.2">
      <c r="A129" s="53">
        <v>3</v>
      </c>
      <c r="B129" s="51" t="s">
        <v>86</v>
      </c>
      <c r="C129" s="64">
        <f>C130+C134+C140+C148</f>
        <v>143000000</v>
      </c>
      <c r="D129" s="52"/>
    </row>
    <row r="130" spans="1:6" ht="12.75" customHeight="1" x14ac:dyDescent="0.2">
      <c r="A130" s="46" t="s">
        <v>59</v>
      </c>
      <c r="B130" s="42" t="s">
        <v>542</v>
      </c>
      <c r="C130" s="39">
        <f>C131</f>
        <v>31200000</v>
      </c>
      <c r="D130" s="16"/>
    </row>
    <row r="131" spans="1:6" ht="12.75" customHeight="1" x14ac:dyDescent="0.2">
      <c r="A131" s="46" t="s">
        <v>557</v>
      </c>
      <c r="B131" s="42" t="str">
        <f>Sheet5!D150</f>
        <v>Penguatan dan Peningkatan Kapasitas Tenaga Keamanan/Ketertiban oleh Pemerintah Desa (Satlinmas desa)</v>
      </c>
      <c r="C131" s="39">
        <f>C132</f>
        <v>31200000</v>
      </c>
      <c r="D131" s="16"/>
      <c r="F131" s="84"/>
    </row>
    <row r="132" spans="1:6" ht="12.75" customHeight="1" x14ac:dyDescent="0.2">
      <c r="A132" s="71" t="s">
        <v>558</v>
      </c>
      <c r="B132" s="115" t="s">
        <v>643</v>
      </c>
      <c r="C132" s="40">
        <f>200000*13*12</f>
        <v>31200000</v>
      </c>
      <c r="D132" s="16" t="s">
        <v>616</v>
      </c>
    </row>
    <row r="133" spans="1:6" ht="12.75" customHeight="1" x14ac:dyDescent="0.2">
      <c r="A133" s="71"/>
      <c r="B133" s="41"/>
      <c r="C133" s="40"/>
      <c r="D133" s="16"/>
    </row>
    <row r="134" spans="1:6" s="69" customFormat="1" ht="19.5" customHeight="1" x14ac:dyDescent="0.25">
      <c r="A134" s="46" t="s">
        <v>60</v>
      </c>
      <c r="B134" s="107" t="s">
        <v>84</v>
      </c>
      <c r="C134" s="108">
        <f>C135</f>
        <v>47000000</v>
      </c>
      <c r="D134" s="70"/>
      <c r="E134" s="146"/>
    </row>
    <row r="135" spans="1:6" ht="39.75" customHeight="1" x14ac:dyDescent="0.2">
      <c r="A135" s="46" t="s">
        <v>561</v>
      </c>
      <c r="B135" s="42" t="str">
        <f>Sheet5!D161</f>
        <v>Penyelenggaraan Festival Kesenian, Adat/Kebudayaan, dan Keagamaan (perayaan hari kemerdekaan, hari besar keagamaan, dll) tingkat Desa</v>
      </c>
      <c r="C135" s="108">
        <f>SUM(C136:C138)</f>
        <v>47000000</v>
      </c>
      <c r="D135" s="16"/>
    </row>
    <row r="136" spans="1:6" s="69" customFormat="1" ht="18" customHeight="1" x14ac:dyDescent="0.25">
      <c r="A136" s="71" t="s">
        <v>562</v>
      </c>
      <c r="B136" s="123" t="s">
        <v>645</v>
      </c>
      <c r="C136" s="152">
        <v>25000000</v>
      </c>
      <c r="D136" s="70" t="s">
        <v>616</v>
      </c>
      <c r="E136" s="146">
        <f>C136</f>
        <v>25000000</v>
      </c>
    </row>
    <row r="137" spans="1:6" ht="12.75" customHeight="1" x14ac:dyDescent="0.2">
      <c r="A137" s="71" t="s">
        <v>583</v>
      </c>
      <c r="B137" s="41" t="s">
        <v>646</v>
      </c>
      <c r="C137" s="40">
        <v>10000000</v>
      </c>
      <c r="D137" s="16" t="s">
        <v>616</v>
      </c>
      <c r="E137" s="141">
        <f>C137</f>
        <v>10000000</v>
      </c>
    </row>
    <row r="138" spans="1:6" ht="12.75" customHeight="1" x14ac:dyDescent="0.2">
      <c r="A138" s="71" t="s">
        <v>644</v>
      </c>
      <c r="B138" s="41" t="s">
        <v>582</v>
      </c>
      <c r="C138" s="40">
        <f>200000*5*12</f>
        <v>12000000</v>
      </c>
      <c r="D138" s="16" t="s">
        <v>616</v>
      </c>
    </row>
    <row r="139" spans="1:6" ht="12.75" customHeight="1" x14ac:dyDescent="0.2">
      <c r="A139" s="71"/>
      <c r="B139" s="41"/>
      <c r="C139" s="40"/>
      <c r="D139" s="16"/>
    </row>
    <row r="140" spans="1:6" ht="12.75" customHeight="1" x14ac:dyDescent="0.2">
      <c r="A140" s="46" t="s">
        <v>83</v>
      </c>
      <c r="B140" s="42" t="s">
        <v>592</v>
      </c>
      <c r="C140" s="39">
        <f>C141+C145+C143</f>
        <v>47400000</v>
      </c>
      <c r="D140" s="16"/>
    </row>
    <row r="141" spans="1:6" ht="12.75" customHeight="1" x14ac:dyDescent="0.2">
      <c r="A141" s="46" t="s">
        <v>585</v>
      </c>
      <c r="B141" s="42" t="str">
        <f>Sheet5!D170</f>
        <v>Pemeliharaan Sarana dan Prasarana Kepemudaan dan Olah Raga Milik Desa**</v>
      </c>
      <c r="C141" s="39">
        <f>SUM(C142:C142)</f>
        <v>2400000</v>
      </c>
      <c r="D141" s="16"/>
    </row>
    <row r="142" spans="1:6" ht="12.75" customHeight="1" x14ac:dyDescent="0.2">
      <c r="A142" s="71" t="s">
        <v>586</v>
      </c>
      <c r="B142" s="41" t="s">
        <v>587</v>
      </c>
      <c r="C142" s="40">
        <f>200000*1*12</f>
        <v>2400000</v>
      </c>
      <c r="D142" s="16" t="s">
        <v>616</v>
      </c>
    </row>
    <row r="143" spans="1:6" ht="29.25" customHeight="1" x14ac:dyDescent="0.2">
      <c r="A143" s="46" t="s">
        <v>688</v>
      </c>
      <c r="B143" s="107" t="s">
        <v>319</v>
      </c>
      <c r="C143" s="108">
        <f>C144</f>
        <v>30000000</v>
      </c>
      <c r="D143" s="153"/>
    </row>
    <row r="144" spans="1:6" ht="15" customHeight="1" x14ac:dyDescent="0.2">
      <c r="A144" s="71" t="s">
        <v>689</v>
      </c>
      <c r="B144" s="41" t="s">
        <v>690</v>
      </c>
      <c r="C144" s="40">
        <v>30000000</v>
      </c>
      <c r="D144" s="16" t="s">
        <v>616</v>
      </c>
      <c r="E144" s="141">
        <f>C144</f>
        <v>30000000</v>
      </c>
    </row>
    <row r="145" spans="1:5" s="76" customFormat="1" ht="12.75" customHeight="1" x14ac:dyDescent="0.2">
      <c r="A145" s="46" t="s">
        <v>647</v>
      </c>
      <c r="B145" s="42" t="s">
        <v>320</v>
      </c>
      <c r="C145" s="39">
        <f>C146</f>
        <v>15000000</v>
      </c>
      <c r="D145" s="106"/>
      <c r="E145" s="143"/>
    </row>
    <row r="146" spans="1:5" ht="12.75" customHeight="1" x14ac:dyDescent="0.2">
      <c r="A146" s="71" t="s">
        <v>648</v>
      </c>
      <c r="B146" s="41" t="s">
        <v>649</v>
      </c>
      <c r="C146" s="40">
        <v>15000000</v>
      </c>
      <c r="D146" s="16" t="s">
        <v>53</v>
      </c>
    </row>
    <row r="147" spans="1:5" ht="12.75" customHeight="1" x14ac:dyDescent="0.2">
      <c r="A147" s="71"/>
      <c r="B147" s="41"/>
      <c r="C147" s="40"/>
      <c r="D147" s="16"/>
    </row>
    <row r="148" spans="1:5" s="76" customFormat="1" ht="12.75" customHeight="1" x14ac:dyDescent="0.2">
      <c r="A148" s="46" t="s">
        <v>671</v>
      </c>
      <c r="B148" s="42" t="s">
        <v>85</v>
      </c>
      <c r="C148" s="39">
        <f>C149</f>
        <v>17400000</v>
      </c>
      <c r="D148" s="106"/>
      <c r="E148" s="143"/>
    </row>
    <row r="149" spans="1:5" s="76" customFormat="1" ht="12.75" customHeight="1" x14ac:dyDescent="0.2">
      <c r="A149" s="46" t="s">
        <v>563</v>
      </c>
      <c r="B149" s="42" t="str">
        <f>Sheet5!D178</f>
        <v>Pembinaan PKK</v>
      </c>
      <c r="C149" s="39">
        <f>SUM(C150:C151)</f>
        <v>17400000</v>
      </c>
      <c r="D149" s="106"/>
      <c r="E149" s="143"/>
    </row>
    <row r="150" spans="1:5" ht="12.75" customHeight="1" x14ac:dyDescent="0.2">
      <c r="A150" s="71" t="s">
        <v>564</v>
      </c>
      <c r="B150" s="41" t="s">
        <v>565</v>
      </c>
      <c r="C150" s="40">
        <v>15000000</v>
      </c>
      <c r="D150" s="16" t="s">
        <v>53</v>
      </c>
    </row>
    <row r="151" spans="1:5" ht="12.75" customHeight="1" x14ac:dyDescent="0.2">
      <c r="A151" s="71" t="s">
        <v>617</v>
      </c>
      <c r="B151" s="41" t="s">
        <v>588</v>
      </c>
      <c r="C151" s="40">
        <f>200000*1*12</f>
        <v>2400000</v>
      </c>
      <c r="D151" s="16" t="s">
        <v>616</v>
      </c>
    </row>
    <row r="152" spans="1:5" ht="12.75" customHeight="1" x14ac:dyDescent="0.2">
      <c r="A152" s="71"/>
      <c r="B152" s="41"/>
      <c r="C152" s="40"/>
      <c r="D152" s="16"/>
    </row>
    <row r="153" spans="1:5" ht="12.75" customHeight="1" x14ac:dyDescent="0.2">
      <c r="A153" s="53">
        <v>4</v>
      </c>
      <c r="B153" s="51" t="s">
        <v>536</v>
      </c>
      <c r="C153" s="64">
        <f>C154+C159</f>
        <v>283000000</v>
      </c>
      <c r="D153" s="65"/>
    </row>
    <row r="154" spans="1:5" s="76" customFormat="1" ht="12.75" customHeight="1" x14ac:dyDescent="0.2">
      <c r="A154" s="46" t="s">
        <v>69</v>
      </c>
      <c r="B154" s="42" t="s">
        <v>337</v>
      </c>
      <c r="C154" s="39">
        <f>C155</f>
        <v>248000000</v>
      </c>
      <c r="D154" s="106"/>
      <c r="E154" s="143"/>
    </row>
    <row r="155" spans="1:5" s="76" customFormat="1" ht="12.75" customHeight="1" x14ac:dyDescent="0.2">
      <c r="A155" s="46" t="s">
        <v>72</v>
      </c>
      <c r="B155" s="42" t="s">
        <v>340</v>
      </c>
      <c r="C155" s="39">
        <f>SUM(C156:C157)</f>
        <v>248000000</v>
      </c>
      <c r="D155" s="106"/>
      <c r="E155" s="143"/>
    </row>
    <row r="156" spans="1:5" ht="12.75" customHeight="1" x14ac:dyDescent="0.2">
      <c r="A156" s="71" t="s">
        <v>650</v>
      </c>
      <c r="B156" s="41" t="s">
        <v>672</v>
      </c>
      <c r="C156" s="40">
        <v>125000000</v>
      </c>
      <c r="D156" s="16" t="s">
        <v>616</v>
      </c>
      <c r="E156" s="141">
        <f>C156</f>
        <v>125000000</v>
      </c>
    </row>
    <row r="157" spans="1:5" ht="12.75" customHeight="1" x14ac:dyDescent="0.2">
      <c r="A157" s="71" t="s">
        <v>692</v>
      </c>
      <c r="B157" s="41" t="s">
        <v>693</v>
      </c>
      <c r="C157" s="40">
        <v>123000000</v>
      </c>
      <c r="D157" s="16" t="s">
        <v>616</v>
      </c>
    </row>
    <row r="158" spans="1:5" ht="12.75" customHeight="1" x14ac:dyDescent="0.2">
      <c r="A158" s="71"/>
      <c r="B158" s="41"/>
      <c r="C158" s="40"/>
      <c r="D158" s="16"/>
    </row>
    <row r="159" spans="1:5" s="76" customFormat="1" ht="12.75" customHeight="1" x14ac:dyDescent="0.2">
      <c r="A159" s="46" t="s">
        <v>651</v>
      </c>
      <c r="B159" s="42" t="s">
        <v>344</v>
      </c>
      <c r="C159" s="39">
        <v>35000000</v>
      </c>
      <c r="D159" s="106"/>
      <c r="E159" s="143"/>
    </row>
    <row r="160" spans="1:5" s="76" customFormat="1" ht="12.75" customHeight="1" x14ac:dyDescent="0.2">
      <c r="A160" s="46" t="s">
        <v>652</v>
      </c>
      <c r="B160" s="42" t="s">
        <v>346</v>
      </c>
      <c r="C160" s="39">
        <v>35000000</v>
      </c>
      <c r="D160" s="106"/>
      <c r="E160" s="143"/>
    </row>
    <row r="161" spans="1:6" ht="12.75" customHeight="1" x14ac:dyDescent="0.2">
      <c r="A161" s="71" t="s">
        <v>650</v>
      </c>
      <c r="B161" s="41" t="s">
        <v>653</v>
      </c>
      <c r="C161" s="40">
        <v>35000000</v>
      </c>
      <c r="D161" s="16" t="s">
        <v>53</v>
      </c>
    </row>
    <row r="162" spans="1:6" ht="12.75" customHeight="1" x14ac:dyDescent="0.2">
      <c r="A162" s="71"/>
      <c r="B162" s="41"/>
      <c r="C162" s="40"/>
      <c r="D162" s="16"/>
    </row>
    <row r="163" spans="1:6" ht="25.5" x14ac:dyDescent="0.2">
      <c r="A163" s="53">
        <v>5</v>
      </c>
      <c r="B163" s="51" t="s">
        <v>180</v>
      </c>
      <c r="C163" s="140">
        <f>C164+C168</f>
        <v>595900480</v>
      </c>
      <c r="D163" s="65"/>
    </row>
    <row r="164" spans="1:6" s="139" customFormat="1" ht="15" customHeight="1" x14ac:dyDescent="0.25">
      <c r="A164" s="127" t="s">
        <v>593</v>
      </c>
      <c r="B164" s="137" t="str">
        <f>Sheet5!D233</f>
        <v>Sub Bidang Penanggulangan Bencana</v>
      </c>
      <c r="C164" s="136">
        <f>C165</f>
        <v>99100480</v>
      </c>
      <c r="D164" s="138"/>
      <c r="E164" s="147"/>
      <c r="F164" s="157"/>
    </row>
    <row r="165" spans="1:6" s="131" customFormat="1" x14ac:dyDescent="0.2">
      <c r="A165" s="127" t="s">
        <v>594</v>
      </c>
      <c r="B165" s="128" t="s">
        <v>371</v>
      </c>
      <c r="C165" s="129">
        <f>SUM(C166:C166)</f>
        <v>99100480</v>
      </c>
      <c r="D165" s="130"/>
      <c r="E165" s="148"/>
    </row>
    <row r="166" spans="1:6" s="131" customFormat="1" x14ac:dyDescent="0.2">
      <c r="A166" s="133" t="s">
        <v>595</v>
      </c>
      <c r="B166" s="132" t="s">
        <v>596</v>
      </c>
      <c r="C166" s="134">
        <f>C19*8%</f>
        <v>99100480</v>
      </c>
      <c r="D166" s="135" t="s">
        <v>616</v>
      </c>
      <c r="E166" s="148">
        <f>C166</f>
        <v>99100480</v>
      </c>
    </row>
    <row r="167" spans="1:6" x14ac:dyDescent="0.2">
      <c r="A167" s="71"/>
      <c r="B167" s="41"/>
      <c r="C167" s="40"/>
      <c r="D167" s="16"/>
      <c r="F167" s="84"/>
    </row>
    <row r="168" spans="1:6" s="76" customFormat="1" x14ac:dyDescent="0.2">
      <c r="A168" s="46" t="s">
        <v>597</v>
      </c>
      <c r="B168" s="42" t="str">
        <f>Sheet5!D237</f>
        <v>Sub Bidang Keadaan Mendesak.</v>
      </c>
      <c r="C168" s="39">
        <f>C169</f>
        <v>496800000</v>
      </c>
      <c r="D168" s="106"/>
      <c r="E168" s="143"/>
    </row>
    <row r="169" spans="1:6" s="76" customFormat="1" x14ac:dyDescent="0.2">
      <c r="A169" s="46" t="s">
        <v>598</v>
      </c>
      <c r="B169" s="42" t="s">
        <v>374</v>
      </c>
      <c r="C169" s="39">
        <f>C170</f>
        <v>496800000</v>
      </c>
      <c r="D169" s="106"/>
      <c r="E169" s="143"/>
      <c r="F169" s="149"/>
    </row>
    <row r="170" spans="1:6" x14ac:dyDescent="0.2">
      <c r="A170" s="71" t="s">
        <v>599</v>
      </c>
      <c r="B170" s="41" t="s">
        <v>691</v>
      </c>
      <c r="C170" s="40">
        <f>3600000*138</f>
        <v>496800000</v>
      </c>
      <c r="D170" s="16" t="s">
        <v>616</v>
      </c>
    </row>
    <row r="171" spans="1:6" x14ac:dyDescent="0.2">
      <c r="A171" s="71"/>
      <c r="B171" s="41"/>
      <c r="C171" s="40"/>
      <c r="D171" s="16"/>
      <c r="F171" s="141"/>
    </row>
    <row r="172" spans="1:6" x14ac:dyDescent="0.2">
      <c r="A172" s="72"/>
      <c r="B172" s="62" t="s">
        <v>106</v>
      </c>
      <c r="C172" s="48">
        <f>C27+C96+C129+C153+C163</f>
        <v>1828327498</v>
      </c>
      <c r="D172" s="49"/>
      <c r="F172" s="141"/>
    </row>
    <row r="173" spans="1:6" x14ac:dyDescent="0.2">
      <c r="A173" s="72"/>
      <c r="B173" s="62" t="s">
        <v>107</v>
      </c>
      <c r="C173" s="48">
        <f>C12-C172</f>
        <v>0</v>
      </c>
      <c r="D173" s="49"/>
      <c r="F173" s="141">
        <f>F172-E172</f>
        <v>0</v>
      </c>
    </row>
    <row r="174" spans="1:6" ht="12.75" customHeight="1" x14ac:dyDescent="0.2">
      <c r="A174" s="46"/>
      <c r="B174" s="42"/>
      <c r="C174" s="39"/>
      <c r="D174" s="16"/>
    </row>
    <row r="175" spans="1:6" ht="12.75" customHeight="1" x14ac:dyDescent="0.2">
      <c r="A175" s="71"/>
      <c r="B175" s="41"/>
      <c r="C175" s="40"/>
      <c r="D175" s="16"/>
    </row>
    <row r="176" spans="1:6" ht="12.75" customHeight="1" x14ac:dyDescent="0.2">
      <c r="A176" s="125">
        <v>6</v>
      </c>
      <c r="B176" s="47" t="s">
        <v>90</v>
      </c>
      <c r="C176" s="63">
        <f>C178-C183</f>
        <v>0</v>
      </c>
      <c r="D176" s="49"/>
      <c r="F176" s="84"/>
    </row>
    <row r="177" spans="1:6" ht="12.75" customHeight="1" x14ac:dyDescent="0.2">
      <c r="A177" s="71"/>
      <c r="B177" s="41"/>
      <c r="C177" s="40"/>
      <c r="D177" s="16"/>
      <c r="F177" s="84"/>
    </row>
    <row r="178" spans="1:6" ht="12.75" customHeight="1" x14ac:dyDescent="0.2">
      <c r="A178" s="46" t="s">
        <v>98</v>
      </c>
      <c r="B178" s="42" t="s">
        <v>91</v>
      </c>
      <c r="C178" s="39">
        <f>SUM(C179:C181)</f>
        <v>0</v>
      </c>
      <c r="D178" s="16"/>
    </row>
    <row r="179" spans="1:6" ht="12.75" customHeight="1" x14ac:dyDescent="0.2">
      <c r="A179" s="71" t="s">
        <v>99</v>
      </c>
      <c r="B179" s="41" t="s">
        <v>92</v>
      </c>
      <c r="C179" s="40"/>
      <c r="D179" s="16"/>
    </row>
    <row r="180" spans="1:6" ht="12.75" customHeight="1" x14ac:dyDescent="0.2">
      <c r="A180" s="71" t="s">
        <v>100</v>
      </c>
      <c r="B180" s="41" t="s">
        <v>93</v>
      </c>
      <c r="C180" s="40"/>
      <c r="D180" s="16"/>
    </row>
    <row r="181" spans="1:6" ht="12.75" customHeight="1" x14ac:dyDescent="0.2">
      <c r="A181" s="71" t="s">
        <v>101</v>
      </c>
      <c r="B181" s="41" t="s">
        <v>94</v>
      </c>
      <c r="C181" s="40"/>
      <c r="D181" s="16"/>
    </row>
    <row r="182" spans="1:6" x14ac:dyDescent="0.2">
      <c r="A182" s="71"/>
      <c r="B182" s="44"/>
      <c r="C182" s="45"/>
      <c r="D182" s="16"/>
    </row>
    <row r="183" spans="1:6" ht="12.75" customHeight="1" x14ac:dyDescent="0.2">
      <c r="A183" s="46" t="s">
        <v>102</v>
      </c>
      <c r="B183" s="42" t="s">
        <v>95</v>
      </c>
      <c r="C183" s="40">
        <f>SUM(C184:C185)</f>
        <v>0</v>
      </c>
      <c r="D183" s="16"/>
    </row>
    <row r="184" spans="1:6" ht="12.75" customHeight="1" x14ac:dyDescent="0.2">
      <c r="A184" s="71" t="s">
        <v>103</v>
      </c>
      <c r="B184" s="41" t="s">
        <v>96</v>
      </c>
      <c r="C184" s="40"/>
      <c r="D184" s="16"/>
    </row>
    <row r="185" spans="1:6" ht="12.75" customHeight="1" x14ac:dyDescent="0.2">
      <c r="A185" s="71" t="s">
        <v>104</v>
      </c>
      <c r="B185" s="41" t="s">
        <v>97</v>
      </c>
      <c r="C185" s="40"/>
      <c r="D185" s="16"/>
    </row>
    <row r="186" spans="1:6" ht="12.75" customHeight="1" x14ac:dyDescent="0.2">
      <c r="A186" s="71"/>
      <c r="B186" s="42"/>
      <c r="C186" s="39"/>
      <c r="D186" s="16"/>
    </row>
    <row r="187" spans="1:6" x14ac:dyDescent="0.2">
      <c r="A187" s="71"/>
      <c r="B187" s="60" t="s">
        <v>105</v>
      </c>
      <c r="C187" s="79">
        <f>C176+C173</f>
        <v>0</v>
      </c>
      <c r="D187" s="16"/>
    </row>
    <row r="188" spans="1:6" x14ac:dyDescent="0.2">
      <c r="B188" s="37"/>
      <c r="C188" s="38"/>
    </row>
    <row r="189" spans="1:6" x14ac:dyDescent="0.2">
      <c r="C189" s="54" t="s">
        <v>633</v>
      </c>
      <c r="D189" s="18"/>
    </row>
    <row r="190" spans="1:6" x14ac:dyDescent="0.2">
      <c r="C190" s="55"/>
      <c r="D190" s="15"/>
    </row>
    <row r="191" spans="1:6" x14ac:dyDescent="0.2">
      <c r="C191" s="55" t="s">
        <v>22</v>
      </c>
      <c r="D191" s="18"/>
    </row>
    <row r="192" spans="1:6" x14ac:dyDescent="0.2">
      <c r="C192" s="55" t="s">
        <v>567</v>
      </c>
      <c r="D192" s="15"/>
    </row>
    <row r="193" spans="3:4" x14ac:dyDescent="0.2">
      <c r="C193" s="55"/>
      <c r="D193" s="15"/>
    </row>
    <row r="194" spans="3:4" x14ac:dyDescent="0.2">
      <c r="C194" s="55"/>
      <c r="D194" s="15"/>
    </row>
    <row r="195" spans="3:4" x14ac:dyDescent="0.2">
      <c r="C195" s="55"/>
      <c r="D195" s="15"/>
    </row>
    <row r="196" spans="3:4" x14ac:dyDescent="0.2">
      <c r="C196" s="55"/>
      <c r="D196" s="15"/>
    </row>
    <row r="197" spans="3:4" x14ac:dyDescent="0.2">
      <c r="C197" s="55"/>
      <c r="D197" s="15"/>
    </row>
    <row r="198" spans="3:4" x14ac:dyDescent="0.2">
      <c r="C198" s="104" t="s">
        <v>568</v>
      </c>
      <c r="D198" s="15"/>
    </row>
  </sheetData>
  <mergeCells count="4">
    <mergeCell ref="A8:D8"/>
    <mergeCell ref="C5:D5"/>
    <mergeCell ref="A6:D6"/>
    <mergeCell ref="A7:D7"/>
  </mergeCells>
  <printOptions horizontalCentered="1"/>
  <pageMargins left="0.78740157480314965" right="0.59055118110236227" top="0.59055118110236227" bottom="0.59055118110236227" header="0" footer="0"/>
  <pageSetup paperSize="5" scale="90" orientation="portrait" horizontalDpi="4294967294" r:id="rId1"/>
  <rowBreaks count="2" manualBreakCount="2">
    <brk id="72" max="3" man="1"/>
    <brk id="128"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8"/>
  <sheetViews>
    <sheetView view="pageBreakPreview" topLeftCell="A165" zoomScale="130" zoomScaleNormal="110" zoomScaleSheetLayoutView="130" workbookViewId="0">
      <selection activeCell="D171" sqref="D171"/>
    </sheetView>
  </sheetViews>
  <sheetFormatPr defaultRowHeight="30" customHeight="1" x14ac:dyDescent="0.25"/>
  <cols>
    <col min="1" max="1" width="8.85546875" style="85" customWidth="1"/>
    <col min="2" max="2" width="8.28515625" style="85" customWidth="1"/>
    <col min="3" max="3" width="9.42578125" style="85" customWidth="1"/>
    <col min="4" max="4" width="66.28515625" style="86" customWidth="1"/>
    <col min="5" max="16384" width="9.140625" style="87"/>
  </cols>
  <sheetData>
    <row r="1" spans="1:4" ht="30" customHeight="1" x14ac:dyDescent="0.25">
      <c r="A1" s="189" t="s">
        <v>538</v>
      </c>
      <c r="B1" s="189"/>
      <c r="C1" s="189"/>
      <c r="D1" s="189"/>
    </row>
    <row r="2" spans="1:4" ht="15" customHeight="1" x14ac:dyDescent="0.25">
      <c r="A2" s="92"/>
      <c r="B2" s="92"/>
      <c r="C2" s="92"/>
      <c r="D2" s="92"/>
    </row>
    <row r="3" spans="1:4" ht="15.75" x14ac:dyDescent="0.25">
      <c r="A3" s="88">
        <v>1</v>
      </c>
      <c r="B3" s="88"/>
      <c r="C3" s="88"/>
      <c r="D3" s="89" t="s">
        <v>182</v>
      </c>
    </row>
    <row r="4" spans="1:4" ht="63" x14ac:dyDescent="0.25">
      <c r="A4" s="90"/>
      <c r="B4" s="90"/>
      <c r="C4" s="90"/>
      <c r="D4" s="89" t="s">
        <v>183</v>
      </c>
    </row>
    <row r="5" spans="1:4" ht="47.25" x14ac:dyDescent="0.25">
      <c r="A5" s="90">
        <v>1</v>
      </c>
      <c r="B5" s="90">
        <v>1</v>
      </c>
      <c r="C5" s="90"/>
      <c r="D5" s="89" t="s">
        <v>184</v>
      </c>
    </row>
    <row r="6" spans="1:4" ht="15.75" x14ac:dyDescent="0.25">
      <c r="A6" s="90">
        <v>1</v>
      </c>
      <c r="B6" s="90">
        <v>1</v>
      </c>
      <c r="C6" s="90">
        <v>1</v>
      </c>
      <c r="D6" s="91" t="s">
        <v>185</v>
      </c>
    </row>
    <row r="7" spans="1:4" ht="15" customHeight="1" x14ac:dyDescent="0.25">
      <c r="A7" s="90">
        <v>1</v>
      </c>
      <c r="B7" s="90">
        <v>1</v>
      </c>
      <c r="C7" s="90">
        <v>2</v>
      </c>
      <c r="D7" s="91" t="s">
        <v>186</v>
      </c>
    </row>
    <row r="8" spans="1:4" ht="30" customHeight="1" x14ac:dyDescent="0.25">
      <c r="A8" s="90">
        <v>1</v>
      </c>
      <c r="B8" s="90">
        <v>1</v>
      </c>
      <c r="C8" s="90">
        <v>3</v>
      </c>
      <c r="D8" s="91" t="s">
        <v>187</v>
      </c>
    </row>
    <row r="9" spans="1:4" ht="47.25" x14ac:dyDescent="0.25">
      <c r="A9" s="90">
        <v>1</v>
      </c>
      <c r="B9" s="90">
        <v>1</v>
      </c>
      <c r="C9" s="90">
        <v>4</v>
      </c>
      <c r="D9" s="91" t="s">
        <v>188</v>
      </c>
    </row>
    <row r="10" spans="1:4" ht="15" customHeight="1" x14ac:dyDescent="0.25">
      <c r="A10" s="90">
        <v>1</v>
      </c>
      <c r="B10" s="90">
        <v>1</v>
      </c>
      <c r="C10" s="90">
        <v>5</v>
      </c>
      <c r="D10" s="91" t="s">
        <v>189</v>
      </c>
    </row>
    <row r="11" spans="1:4" ht="47.25" x14ac:dyDescent="0.25">
      <c r="A11" s="90">
        <v>1</v>
      </c>
      <c r="B11" s="90">
        <v>1</v>
      </c>
      <c r="C11" s="90">
        <v>6</v>
      </c>
      <c r="D11" s="91" t="s">
        <v>190</v>
      </c>
    </row>
    <row r="12" spans="1:4" ht="15" customHeight="1" x14ac:dyDescent="0.25">
      <c r="A12" s="90">
        <v>1</v>
      </c>
      <c r="B12" s="90">
        <v>1</v>
      </c>
      <c r="C12" s="90">
        <v>7</v>
      </c>
      <c r="D12" s="91" t="s">
        <v>113</v>
      </c>
    </row>
    <row r="13" spans="1:4" ht="30" customHeight="1" x14ac:dyDescent="0.25">
      <c r="A13" s="90">
        <v>1</v>
      </c>
      <c r="B13" s="90">
        <v>1</v>
      </c>
      <c r="C13" s="90" t="s">
        <v>191</v>
      </c>
      <c r="D13" s="91" t="s">
        <v>192</v>
      </c>
    </row>
    <row r="14" spans="1:4" ht="15.75" x14ac:dyDescent="0.25">
      <c r="A14" s="90"/>
      <c r="B14" s="90"/>
      <c r="C14" s="90"/>
      <c r="D14" s="91"/>
    </row>
    <row r="15" spans="1:4" ht="15.75" x14ac:dyDescent="0.25">
      <c r="A15" s="90">
        <v>1</v>
      </c>
      <c r="B15" s="90">
        <v>2</v>
      </c>
      <c r="C15" s="90"/>
      <c r="D15" s="89" t="s">
        <v>193</v>
      </c>
    </row>
    <row r="16" spans="1:4" ht="15" customHeight="1" x14ac:dyDescent="0.25">
      <c r="A16" s="90">
        <v>1</v>
      </c>
      <c r="B16" s="90">
        <v>2</v>
      </c>
      <c r="C16" s="90">
        <v>1</v>
      </c>
      <c r="D16" s="91" t="s">
        <v>120</v>
      </c>
    </row>
    <row r="17" spans="1:4" ht="15" customHeight="1" x14ac:dyDescent="0.25">
      <c r="A17" s="90">
        <v>1</v>
      </c>
      <c r="B17" s="90">
        <v>2</v>
      </c>
      <c r="C17" s="90">
        <v>2</v>
      </c>
      <c r="D17" s="91" t="s">
        <v>194</v>
      </c>
    </row>
    <row r="18" spans="1:4" ht="30" customHeight="1" x14ac:dyDescent="0.25">
      <c r="A18" s="90">
        <v>1</v>
      </c>
      <c r="B18" s="90">
        <v>2</v>
      </c>
      <c r="C18" s="90">
        <v>3</v>
      </c>
      <c r="D18" s="91" t="s">
        <v>195</v>
      </c>
    </row>
    <row r="19" spans="1:4" ht="30" customHeight="1" x14ac:dyDescent="0.25">
      <c r="A19" s="90">
        <v>1</v>
      </c>
      <c r="B19" s="90">
        <v>2</v>
      </c>
      <c r="C19" s="90" t="s">
        <v>191</v>
      </c>
      <c r="D19" s="91" t="s">
        <v>196</v>
      </c>
    </row>
    <row r="20" spans="1:4" ht="15.75" x14ac:dyDescent="0.25">
      <c r="A20" s="90"/>
      <c r="B20" s="90"/>
      <c r="C20" s="90"/>
      <c r="D20" s="91"/>
    </row>
    <row r="21" spans="1:4" ht="30" customHeight="1" x14ac:dyDescent="0.25">
      <c r="A21" s="90">
        <v>1</v>
      </c>
      <c r="B21" s="90">
        <v>3</v>
      </c>
      <c r="C21" s="90"/>
      <c r="D21" s="89" t="s">
        <v>127</v>
      </c>
    </row>
    <row r="22" spans="1:4" ht="30" customHeight="1" x14ac:dyDescent="0.25">
      <c r="A22" s="90">
        <v>1</v>
      </c>
      <c r="B22" s="90">
        <v>3</v>
      </c>
      <c r="C22" s="90">
        <v>1</v>
      </c>
      <c r="D22" s="91" t="s">
        <v>121</v>
      </c>
    </row>
    <row r="23" spans="1:4" ht="30" customHeight="1" x14ac:dyDescent="0.25">
      <c r="A23" s="90">
        <v>1</v>
      </c>
      <c r="B23" s="90">
        <v>3</v>
      </c>
      <c r="C23" s="90">
        <v>2</v>
      </c>
      <c r="D23" s="91" t="s">
        <v>197</v>
      </c>
    </row>
    <row r="24" spans="1:4" ht="15" customHeight="1" x14ac:dyDescent="0.25">
      <c r="A24" s="90">
        <v>1</v>
      </c>
      <c r="B24" s="90">
        <v>3</v>
      </c>
      <c r="C24" s="90">
        <v>3</v>
      </c>
      <c r="D24" s="91" t="s">
        <v>198</v>
      </c>
    </row>
    <row r="25" spans="1:4" ht="30" customHeight="1" x14ac:dyDescent="0.25">
      <c r="A25" s="90">
        <v>1</v>
      </c>
      <c r="B25" s="90">
        <v>3</v>
      </c>
      <c r="C25" s="90">
        <v>4</v>
      </c>
      <c r="D25" s="91" t="s">
        <v>199</v>
      </c>
    </row>
    <row r="26" spans="1:4" ht="15" customHeight="1" x14ac:dyDescent="0.25">
      <c r="A26" s="90">
        <v>1</v>
      </c>
      <c r="B26" s="90">
        <v>3</v>
      </c>
      <c r="C26" s="90">
        <v>5</v>
      </c>
      <c r="D26" s="91" t="s">
        <v>200</v>
      </c>
    </row>
    <row r="27" spans="1:4" ht="30" customHeight="1" x14ac:dyDescent="0.25">
      <c r="A27" s="90">
        <v>1</v>
      </c>
      <c r="B27" s="90">
        <v>3</v>
      </c>
      <c r="C27" s="90" t="s">
        <v>191</v>
      </c>
      <c r="D27" s="91" t="s">
        <v>122</v>
      </c>
    </row>
    <row r="28" spans="1:4" ht="15.75" x14ac:dyDescent="0.25">
      <c r="A28" s="90"/>
      <c r="B28" s="90"/>
      <c r="C28" s="90"/>
      <c r="D28" s="91"/>
    </row>
    <row r="29" spans="1:4" ht="30" customHeight="1" x14ac:dyDescent="0.25">
      <c r="A29" s="90">
        <v>1</v>
      </c>
      <c r="B29" s="90">
        <v>4</v>
      </c>
      <c r="C29" s="90"/>
      <c r="D29" s="89" t="s">
        <v>128</v>
      </c>
    </row>
    <row r="30" spans="1:4" ht="30" customHeight="1" x14ac:dyDescent="0.25">
      <c r="A30" s="90">
        <v>1</v>
      </c>
      <c r="B30" s="90">
        <v>4</v>
      </c>
      <c r="C30" s="90">
        <v>1</v>
      </c>
      <c r="D30" s="91" t="s">
        <v>201</v>
      </c>
    </row>
    <row r="31" spans="1:4" ht="30" customHeight="1" x14ac:dyDescent="0.25">
      <c r="A31" s="90">
        <v>1</v>
      </c>
      <c r="B31" s="90">
        <v>4</v>
      </c>
      <c r="C31" s="90">
        <v>2</v>
      </c>
      <c r="D31" s="91" t="s">
        <v>202</v>
      </c>
    </row>
    <row r="32" spans="1:4" ht="30" customHeight="1" x14ac:dyDescent="0.25">
      <c r="A32" s="90">
        <v>1</v>
      </c>
      <c r="B32" s="90">
        <v>4</v>
      </c>
      <c r="C32" s="90">
        <v>3</v>
      </c>
      <c r="D32" s="91" t="s">
        <v>203</v>
      </c>
    </row>
    <row r="33" spans="1:4" ht="30" customHeight="1" x14ac:dyDescent="0.25">
      <c r="A33" s="90">
        <v>1</v>
      </c>
      <c r="B33" s="90">
        <v>4</v>
      </c>
      <c r="C33" s="90">
        <v>4</v>
      </c>
      <c r="D33" s="91" t="s">
        <v>204</v>
      </c>
    </row>
    <row r="34" spans="1:4" ht="15" customHeight="1" x14ac:dyDescent="0.25">
      <c r="A34" s="90">
        <v>1</v>
      </c>
      <c r="B34" s="90">
        <v>4</v>
      </c>
      <c r="C34" s="90">
        <v>5</v>
      </c>
      <c r="D34" s="91" t="s">
        <v>205</v>
      </c>
    </row>
    <row r="35" spans="1:4" ht="30" customHeight="1" x14ac:dyDescent="0.25">
      <c r="A35" s="90">
        <v>1</v>
      </c>
      <c r="B35" s="90">
        <v>4</v>
      </c>
      <c r="C35" s="90">
        <v>6</v>
      </c>
      <c r="D35" s="91" t="s">
        <v>206</v>
      </c>
    </row>
    <row r="36" spans="1:4" ht="63" x14ac:dyDescent="0.25">
      <c r="A36" s="90">
        <v>1</v>
      </c>
      <c r="B36" s="90">
        <v>4</v>
      </c>
      <c r="C36" s="90">
        <v>7</v>
      </c>
      <c r="D36" s="91" t="s">
        <v>207</v>
      </c>
    </row>
    <row r="37" spans="1:4" ht="15.75" x14ac:dyDescent="0.25">
      <c r="A37" s="90">
        <v>1</v>
      </c>
      <c r="B37" s="90">
        <v>4</v>
      </c>
      <c r="C37" s="90">
        <v>8</v>
      </c>
      <c r="D37" s="91" t="s">
        <v>208</v>
      </c>
    </row>
    <row r="38" spans="1:4" ht="45" customHeight="1" x14ac:dyDescent="0.25">
      <c r="A38" s="90">
        <v>1</v>
      </c>
      <c r="B38" s="90">
        <v>4</v>
      </c>
      <c r="C38" s="90">
        <v>9</v>
      </c>
      <c r="D38" s="91" t="s">
        <v>209</v>
      </c>
    </row>
    <row r="39" spans="1:4" ht="30" customHeight="1" x14ac:dyDescent="0.25">
      <c r="A39" s="90">
        <v>1</v>
      </c>
      <c r="B39" s="90">
        <v>4</v>
      </c>
      <c r="C39" s="90">
        <v>10</v>
      </c>
      <c r="D39" s="91" t="s">
        <v>210</v>
      </c>
    </row>
    <row r="40" spans="1:4" ht="30" customHeight="1" x14ac:dyDescent="0.25">
      <c r="A40" s="90">
        <v>1</v>
      </c>
      <c r="B40" s="90">
        <v>4</v>
      </c>
      <c r="C40" s="90">
        <v>11</v>
      </c>
      <c r="D40" s="91" t="s">
        <v>211</v>
      </c>
    </row>
    <row r="41" spans="1:4" ht="30" customHeight="1" x14ac:dyDescent="0.25">
      <c r="A41" s="90">
        <v>1</v>
      </c>
      <c r="B41" s="90">
        <v>4</v>
      </c>
      <c r="C41" s="90" t="s">
        <v>191</v>
      </c>
      <c r="D41" s="91" t="s">
        <v>129</v>
      </c>
    </row>
    <row r="42" spans="1:4" ht="15.75" x14ac:dyDescent="0.25">
      <c r="A42" s="90"/>
      <c r="B42" s="90"/>
      <c r="C42" s="90"/>
      <c r="D42" s="91"/>
    </row>
    <row r="43" spans="1:4" ht="15.75" x14ac:dyDescent="0.25">
      <c r="A43" s="90">
        <v>1</v>
      </c>
      <c r="B43" s="90">
        <v>5</v>
      </c>
      <c r="C43" s="90"/>
      <c r="D43" s="89" t="s">
        <v>212</v>
      </c>
    </row>
    <row r="44" spans="1:4" ht="15.75" x14ac:dyDescent="0.25">
      <c r="A44" s="90">
        <v>1</v>
      </c>
      <c r="B44" s="90">
        <v>5</v>
      </c>
      <c r="C44" s="90">
        <v>1</v>
      </c>
      <c r="D44" s="91" t="s">
        <v>130</v>
      </c>
    </row>
    <row r="45" spans="1:4" ht="30" customHeight="1" x14ac:dyDescent="0.25">
      <c r="A45" s="90">
        <v>1</v>
      </c>
      <c r="B45" s="90">
        <v>5</v>
      </c>
      <c r="C45" s="90">
        <v>2</v>
      </c>
      <c r="D45" s="91" t="s">
        <v>131</v>
      </c>
    </row>
    <row r="46" spans="1:4" ht="15.75" x14ac:dyDescent="0.25">
      <c r="A46" s="90">
        <v>1</v>
      </c>
      <c r="B46" s="90">
        <v>5</v>
      </c>
      <c r="C46" s="90">
        <v>3</v>
      </c>
      <c r="D46" s="91" t="s">
        <v>132</v>
      </c>
    </row>
    <row r="47" spans="1:4" ht="15.75" x14ac:dyDescent="0.25">
      <c r="A47" s="90">
        <v>1</v>
      </c>
      <c r="B47" s="90">
        <v>5</v>
      </c>
      <c r="C47" s="90">
        <v>4</v>
      </c>
      <c r="D47" s="91" t="s">
        <v>133</v>
      </c>
    </row>
    <row r="48" spans="1:4" ht="15.75" x14ac:dyDescent="0.25">
      <c r="A48" s="90">
        <v>1</v>
      </c>
      <c r="B48" s="90">
        <v>5</v>
      </c>
      <c r="C48" s="90">
        <v>5</v>
      </c>
      <c r="D48" s="91" t="s">
        <v>134</v>
      </c>
    </row>
    <row r="49" spans="1:4" ht="15.75" x14ac:dyDescent="0.25">
      <c r="A49" s="90">
        <v>1</v>
      </c>
      <c r="B49" s="90">
        <v>5</v>
      </c>
      <c r="C49" s="90">
        <v>6</v>
      </c>
      <c r="D49" s="91" t="s">
        <v>135</v>
      </c>
    </row>
    <row r="50" spans="1:4" ht="15" customHeight="1" x14ac:dyDescent="0.25">
      <c r="A50" s="90">
        <v>1</v>
      </c>
      <c r="B50" s="90">
        <v>5</v>
      </c>
      <c r="C50" s="90">
        <v>7</v>
      </c>
      <c r="D50" s="91" t="s">
        <v>539</v>
      </c>
    </row>
    <row r="51" spans="1:4" ht="15" customHeight="1" x14ac:dyDescent="0.25">
      <c r="A51" s="90">
        <v>1</v>
      </c>
      <c r="B51" s="90">
        <v>5</v>
      </c>
      <c r="C51" s="90" t="s">
        <v>191</v>
      </c>
      <c r="D51" s="91" t="s">
        <v>136</v>
      </c>
    </row>
    <row r="52" spans="1:4" ht="15.75" x14ac:dyDescent="0.25">
      <c r="A52" s="90"/>
      <c r="B52" s="90"/>
      <c r="C52" s="90"/>
      <c r="D52" s="91"/>
    </row>
    <row r="53" spans="1:4" ht="15.75" x14ac:dyDescent="0.25">
      <c r="A53" s="90">
        <v>2</v>
      </c>
      <c r="B53" s="90"/>
      <c r="C53" s="90"/>
      <c r="D53" s="89" t="s">
        <v>213</v>
      </c>
    </row>
    <row r="54" spans="1:4" ht="101.25" customHeight="1" x14ac:dyDescent="0.25">
      <c r="A54" s="90"/>
      <c r="B54" s="90"/>
      <c r="C54" s="90"/>
      <c r="D54" s="89" t="s">
        <v>214</v>
      </c>
    </row>
    <row r="55" spans="1:4" ht="15.75" x14ac:dyDescent="0.25">
      <c r="A55" s="90">
        <v>2</v>
      </c>
      <c r="B55" s="90">
        <v>1</v>
      </c>
      <c r="C55" s="90"/>
      <c r="D55" s="89" t="s">
        <v>215</v>
      </c>
    </row>
    <row r="56" spans="1:4" ht="48" customHeight="1" x14ac:dyDescent="0.25">
      <c r="A56" s="90">
        <v>2</v>
      </c>
      <c r="B56" s="90">
        <v>1</v>
      </c>
      <c r="C56" s="90">
        <v>1</v>
      </c>
      <c r="D56" s="91" t="s">
        <v>216</v>
      </c>
    </row>
    <row r="57" spans="1:4" ht="15.75" x14ac:dyDescent="0.25">
      <c r="A57" s="90">
        <v>2</v>
      </c>
      <c r="B57" s="90">
        <v>1</v>
      </c>
      <c r="C57" s="90">
        <v>2</v>
      </c>
      <c r="D57" s="91" t="s">
        <v>217</v>
      </c>
    </row>
    <row r="58" spans="1:4" ht="15.75" x14ac:dyDescent="0.25">
      <c r="A58" s="90">
        <v>2</v>
      </c>
      <c r="B58" s="90">
        <v>1</v>
      </c>
      <c r="C58" s="90">
        <v>3</v>
      </c>
      <c r="D58" s="91" t="s">
        <v>218</v>
      </c>
    </row>
    <row r="59" spans="1:4" ht="30" customHeight="1" x14ac:dyDescent="0.25">
      <c r="A59" s="90">
        <v>2</v>
      </c>
      <c r="B59" s="90">
        <v>1</v>
      </c>
      <c r="C59" s="90">
        <v>4</v>
      </c>
      <c r="D59" s="91" t="s">
        <v>219</v>
      </c>
    </row>
    <row r="60" spans="1:4" ht="30" customHeight="1" x14ac:dyDescent="0.25">
      <c r="A60" s="90">
        <v>2</v>
      </c>
      <c r="B60" s="90">
        <v>1</v>
      </c>
      <c r="C60" s="90">
        <v>5</v>
      </c>
      <c r="D60" s="91" t="s">
        <v>220</v>
      </c>
    </row>
    <row r="61" spans="1:4" ht="47.25" x14ac:dyDescent="0.25">
      <c r="A61" s="90">
        <v>2</v>
      </c>
      <c r="B61" s="90">
        <v>1</v>
      </c>
      <c r="C61" s="90">
        <v>6</v>
      </c>
      <c r="D61" s="91" t="s">
        <v>221</v>
      </c>
    </row>
    <row r="62" spans="1:4" ht="30" customHeight="1" x14ac:dyDescent="0.25">
      <c r="A62" s="90">
        <v>2</v>
      </c>
      <c r="B62" s="90">
        <v>1</v>
      </c>
      <c r="C62" s="90">
        <v>7</v>
      </c>
      <c r="D62" s="91" t="s">
        <v>222</v>
      </c>
    </row>
    <row r="63" spans="1:4" ht="30" customHeight="1" x14ac:dyDescent="0.25">
      <c r="A63" s="90">
        <v>2</v>
      </c>
      <c r="B63" s="90">
        <v>1</v>
      </c>
      <c r="C63" s="90">
        <v>8</v>
      </c>
      <c r="D63" s="91" t="s">
        <v>223</v>
      </c>
    </row>
    <row r="64" spans="1:4" ht="15.75" x14ac:dyDescent="0.25">
      <c r="A64" s="90">
        <v>2</v>
      </c>
      <c r="B64" s="90">
        <v>1</v>
      </c>
      <c r="C64" s="90">
        <v>9</v>
      </c>
      <c r="D64" s="91" t="s">
        <v>224</v>
      </c>
    </row>
    <row r="65" spans="1:4" ht="15.75" x14ac:dyDescent="0.25">
      <c r="A65" s="90">
        <v>2</v>
      </c>
      <c r="B65" s="90">
        <v>1</v>
      </c>
      <c r="C65" s="90">
        <v>10</v>
      </c>
      <c r="D65" s="91" t="s">
        <v>225</v>
      </c>
    </row>
    <row r="66" spans="1:4" ht="15" customHeight="1" x14ac:dyDescent="0.25">
      <c r="A66" s="90">
        <v>2</v>
      </c>
      <c r="B66" s="90">
        <v>1</v>
      </c>
      <c r="C66" s="90" t="s">
        <v>191</v>
      </c>
      <c r="D66" s="91" t="s">
        <v>226</v>
      </c>
    </row>
    <row r="67" spans="1:4" ht="15.75" x14ac:dyDescent="0.25">
      <c r="A67" s="90"/>
      <c r="B67" s="90"/>
      <c r="C67" s="90"/>
      <c r="D67" s="91"/>
    </row>
    <row r="68" spans="1:4" ht="15.75" x14ac:dyDescent="0.25">
      <c r="A68" s="90">
        <v>2</v>
      </c>
      <c r="B68" s="90">
        <v>2</v>
      </c>
      <c r="C68" s="90"/>
      <c r="D68" s="89" t="s">
        <v>227</v>
      </c>
    </row>
    <row r="69" spans="1:4" ht="63" x14ac:dyDescent="0.25">
      <c r="A69" s="90">
        <v>2</v>
      </c>
      <c r="B69" s="90">
        <v>2</v>
      </c>
      <c r="C69" s="90">
        <v>1</v>
      </c>
      <c r="D69" s="91" t="s">
        <v>228</v>
      </c>
    </row>
    <row r="70" spans="1:4" ht="30" customHeight="1" x14ac:dyDescent="0.25">
      <c r="A70" s="90">
        <v>2</v>
      </c>
      <c r="B70" s="90">
        <v>2</v>
      </c>
      <c r="C70" s="90">
        <v>2</v>
      </c>
      <c r="D70" s="91" t="s">
        <v>229</v>
      </c>
    </row>
    <row r="71" spans="1:4" ht="30" customHeight="1" x14ac:dyDescent="0.25">
      <c r="A71" s="90">
        <v>2</v>
      </c>
      <c r="B71" s="90">
        <v>2</v>
      </c>
      <c r="C71" s="90">
        <v>3</v>
      </c>
      <c r="D71" s="91" t="s">
        <v>230</v>
      </c>
    </row>
    <row r="72" spans="1:4" ht="15.75" x14ac:dyDescent="0.25">
      <c r="A72" s="90">
        <v>2</v>
      </c>
      <c r="B72" s="90">
        <v>2</v>
      </c>
      <c r="C72" s="90">
        <v>4</v>
      </c>
      <c r="D72" s="91" t="s">
        <v>231</v>
      </c>
    </row>
    <row r="73" spans="1:4" ht="15.75" x14ac:dyDescent="0.25">
      <c r="A73" s="90">
        <v>2</v>
      </c>
      <c r="B73" s="90">
        <v>2</v>
      </c>
      <c r="C73" s="90">
        <v>5</v>
      </c>
      <c r="D73" s="91" t="s">
        <v>232</v>
      </c>
    </row>
    <row r="74" spans="1:4" ht="15.75" x14ac:dyDescent="0.25">
      <c r="A74" s="90">
        <v>2</v>
      </c>
      <c r="B74" s="90">
        <v>2</v>
      </c>
      <c r="C74" s="90">
        <v>6</v>
      </c>
      <c r="D74" s="91" t="s">
        <v>233</v>
      </c>
    </row>
    <row r="75" spans="1:4" ht="15.75" x14ac:dyDescent="0.25">
      <c r="A75" s="90">
        <v>2</v>
      </c>
      <c r="B75" s="90">
        <v>2</v>
      </c>
      <c r="C75" s="90">
        <v>7</v>
      </c>
      <c r="D75" s="91" t="s">
        <v>234</v>
      </c>
    </row>
    <row r="76" spans="1:4" ht="15.75" x14ac:dyDescent="0.25">
      <c r="A76" s="90">
        <v>2</v>
      </c>
      <c r="B76" s="90">
        <v>2</v>
      </c>
      <c r="C76" s="90">
        <v>8</v>
      </c>
      <c r="D76" s="91" t="s">
        <v>235</v>
      </c>
    </row>
    <row r="77" spans="1:4" ht="30" customHeight="1" x14ac:dyDescent="0.25">
      <c r="A77" s="90">
        <v>2</v>
      </c>
      <c r="B77" s="90">
        <v>2</v>
      </c>
      <c r="C77" s="90">
        <v>9</v>
      </c>
      <c r="D77" s="91" t="s">
        <v>236</v>
      </c>
    </row>
    <row r="78" spans="1:4" ht="15" customHeight="1" x14ac:dyDescent="0.25">
      <c r="A78" s="90">
        <v>2</v>
      </c>
      <c r="B78" s="90">
        <v>2</v>
      </c>
      <c r="C78" s="90" t="s">
        <v>191</v>
      </c>
      <c r="D78" s="91" t="s">
        <v>237</v>
      </c>
    </row>
    <row r="79" spans="1:4" ht="15.75" x14ac:dyDescent="0.25">
      <c r="A79" s="90"/>
      <c r="B79" s="90"/>
      <c r="C79" s="90"/>
      <c r="D79" s="91"/>
    </row>
    <row r="80" spans="1:4" ht="15.75" x14ac:dyDescent="0.25">
      <c r="A80" s="90">
        <v>2</v>
      </c>
      <c r="B80" s="90">
        <v>3</v>
      </c>
      <c r="C80" s="90"/>
      <c r="D80" s="89" t="s">
        <v>238</v>
      </c>
    </row>
    <row r="81" spans="1:4" ht="15.75" x14ac:dyDescent="0.25">
      <c r="A81" s="90">
        <v>2</v>
      </c>
      <c r="B81" s="90">
        <v>3</v>
      </c>
      <c r="C81" s="90">
        <v>1</v>
      </c>
      <c r="D81" s="91" t="s">
        <v>239</v>
      </c>
    </row>
    <row r="82" spans="1:4" ht="15.75" x14ac:dyDescent="0.25">
      <c r="A82" s="90">
        <v>2</v>
      </c>
      <c r="B82" s="90">
        <v>3</v>
      </c>
      <c r="C82" s="90">
        <v>2</v>
      </c>
      <c r="D82" s="91" t="s">
        <v>240</v>
      </c>
    </row>
    <row r="83" spans="1:4" ht="15.75" x14ac:dyDescent="0.25">
      <c r="A83" s="90">
        <v>2</v>
      </c>
      <c r="B83" s="90">
        <v>3</v>
      </c>
      <c r="C83" s="90">
        <v>3</v>
      </c>
      <c r="D83" s="91" t="s">
        <v>241</v>
      </c>
    </row>
    <row r="84" spans="1:4" ht="15.75" x14ac:dyDescent="0.25">
      <c r="A84" s="90">
        <v>2</v>
      </c>
      <c r="B84" s="90">
        <v>3</v>
      </c>
      <c r="C84" s="90">
        <v>4</v>
      </c>
      <c r="D84" s="91" t="s">
        <v>242</v>
      </c>
    </row>
    <row r="85" spans="1:4" ht="30" customHeight="1" x14ac:dyDescent="0.25">
      <c r="A85" s="90">
        <v>2</v>
      </c>
      <c r="B85" s="90">
        <v>3</v>
      </c>
      <c r="C85" s="90">
        <v>5</v>
      </c>
      <c r="D85" s="91" t="s">
        <v>243</v>
      </c>
    </row>
    <row r="86" spans="1:4" ht="30" customHeight="1" x14ac:dyDescent="0.25">
      <c r="A86" s="90">
        <v>2</v>
      </c>
      <c r="B86" s="90">
        <v>3</v>
      </c>
      <c r="C86" s="90">
        <v>6</v>
      </c>
      <c r="D86" s="91" t="s">
        <v>244</v>
      </c>
    </row>
    <row r="87" spans="1:4" ht="30" customHeight="1" x14ac:dyDescent="0.25">
      <c r="A87" s="90">
        <v>2</v>
      </c>
      <c r="B87" s="90">
        <v>3</v>
      </c>
      <c r="C87" s="90">
        <v>7</v>
      </c>
      <c r="D87" s="91" t="s">
        <v>245</v>
      </c>
    </row>
    <row r="88" spans="1:4" ht="15.75" x14ac:dyDescent="0.25">
      <c r="A88" s="90">
        <v>2</v>
      </c>
      <c r="B88" s="90">
        <v>3</v>
      </c>
      <c r="C88" s="90">
        <v>8</v>
      </c>
      <c r="D88" s="91" t="s">
        <v>246</v>
      </c>
    </row>
    <row r="89" spans="1:4" ht="15.75" x14ac:dyDescent="0.25">
      <c r="A89" s="90">
        <v>2</v>
      </c>
      <c r="B89" s="90">
        <v>3</v>
      </c>
      <c r="C89" s="90">
        <v>9</v>
      </c>
      <c r="D89" s="91" t="s">
        <v>247</v>
      </c>
    </row>
    <row r="90" spans="1:4" ht="30" customHeight="1" x14ac:dyDescent="0.25">
      <c r="A90" s="90">
        <v>2</v>
      </c>
      <c r="B90" s="90">
        <v>3</v>
      </c>
      <c r="C90" s="90">
        <v>10</v>
      </c>
      <c r="D90" s="91" t="s">
        <v>248</v>
      </c>
    </row>
    <row r="91" spans="1:4" ht="30" customHeight="1" x14ac:dyDescent="0.25">
      <c r="A91" s="90">
        <v>2</v>
      </c>
      <c r="B91" s="90">
        <v>3</v>
      </c>
      <c r="C91" s="90">
        <v>11</v>
      </c>
      <c r="D91" s="91" t="s">
        <v>249</v>
      </c>
    </row>
    <row r="92" spans="1:4" ht="30" customHeight="1" x14ac:dyDescent="0.25">
      <c r="A92" s="90">
        <v>2</v>
      </c>
      <c r="B92" s="90">
        <v>3</v>
      </c>
      <c r="C92" s="90">
        <v>12</v>
      </c>
      <c r="D92" s="91" t="s">
        <v>250</v>
      </c>
    </row>
    <row r="93" spans="1:4" ht="30" customHeight="1" x14ac:dyDescent="0.25">
      <c r="A93" s="90">
        <v>2</v>
      </c>
      <c r="B93" s="90">
        <v>3</v>
      </c>
      <c r="C93" s="90">
        <v>13</v>
      </c>
      <c r="D93" s="91" t="s">
        <v>251</v>
      </c>
    </row>
    <row r="94" spans="1:4" ht="30" customHeight="1" x14ac:dyDescent="0.25">
      <c r="A94" s="90">
        <v>2</v>
      </c>
      <c r="B94" s="90">
        <v>3</v>
      </c>
      <c r="C94" s="90">
        <v>14</v>
      </c>
      <c r="D94" s="91" t="s">
        <v>252</v>
      </c>
    </row>
    <row r="95" spans="1:4" ht="30" customHeight="1" x14ac:dyDescent="0.25">
      <c r="A95" s="90">
        <v>2</v>
      </c>
      <c r="B95" s="90">
        <v>3</v>
      </c>
      <c r="C95" s="90">
        <v>15</v>
      </c>
      <c r="D95" s="91" t="s">
        <v>253</v>
      </c>
    </row>
    <row r="96" spans="1:4" ht="30" customHeight="1" x14ac:dyDescent="0.25">
      <c r="A96" s="90">
        <v>2</v>
      </c>
      <c r="B96" s="90">
        <v>3</v>
      </c>
      <c r="C96" s="90">
        <v>16</v>
      </c>
      <c r="D96" s="91" t="s">
        <v>254</v>
      </c>
    </row>
    <row r="97" spans="1:4" ht="15.75" x14ac:dyDescent="0.25">
      <c r="A97" s="90">
        <v>2</v>
      </c>
      <c r="B97" s="90">
        <v>3</v>
      </c>
      <c r="C97" s="90">
        <v>17</v>
      </c>
      <c r="D97" s="91" t="s">
        <v>255</v>
      </c>
    </row>
    <row r="98" spans="1:4" ht="15.75" x14ac:dyDescent="0.25">
      <c r="A98" s="90">
        <v>2</v>
      </c>
      <c r="B98" s="90">
        <v>3</v>
      </c>
      <c r="C98" s="90">
        <v>18</v>
      </c>
      <c r="D98" s="91" t="s">
        <v>256</v>
      </c>
    </row>
    <row r="99" spans="1:4" ht="15.75" x14ac:dyDescent="0.25">
      <c r="A99" s="90">
        <v>2</v>
      </c>
      <c r="B99" s="90">
        <v>3</v>
      </c>
      <c r="C99" s="90">
        <v>19</v>
      </c>
      <c r="D99" s="91" t="s">
        <v>257</v>
      </c>
    </row>
    <row r="100" spans="1:4" ht="30" customHeight="1" x14ac:dyDescent="0.25">
      <c r="A100" s="90">
        <v>2</v>
      </c>
      <c r="B100" s="90">
        <v>3</v>
      </c>
      <c r="C100" s="90">
        <v>20</v>
      </c>
      <c r="D100" s="91" t="s">
        <v>258</v>
      </c>
    </row>
    <row r="101" spans="1:4" ht="30" customHeight="1" x14ac:dyDescent="0.25">
      <c r="A101" s="90">
        <v>2</v>
      </c>
      <c r="B101" s="90">
        <v>3</v>
      </c>
      <c r="C101" s="90" t="s">
        <v>191</v>
      </c>
      <c r="D101" s="91" t="s">
        <v>259</v>
      </c>
    </row>
    <row r="102" spans="1:4" ht="15.75" x14ac:dyDescent="0.25">
      <c r="A102" s="90"/>
      <c r="B102" s="90"/>
      <c r="C102" s="90"/>
      <c r="D102" s="91"/>
    </row>
    <row r="103" spans="1:4" ht="15.75" x14ac:dyDescent="0.25">
      <c r="A103" s="90">
        <v>2</v>
      </c>
      <c r="B103" s="90">
        <v>4</v>
      </c>
      <c r="C103" s="90"/>
      <c r="D103" s="89" t="s">
        <v>260</v>
      </c>
    </row>
    <row r="104" spans="1:4" ht="30" customHeight="1" x14ac:dyDescent="0.25">
      <c r="A104" s="90">
        <v>2</v>
      </c>
      <c r="B104" s="90">
        <v>4</v>
      </c>
      <c r="C104" s="90">
        <v>1</v>
      </c>
      <c r="D104" s="91" t="s">
        <v>261</v>
      </c>
    </row>
    <row r="105" spans="1:4" ht="30" customHeight="1" x14ac:dyDescent="0.25">
      <c r="A105" s="90">
        <v>2</v>
      </c>
      <c r="B105" s="90">
        <v>4</v>
      </c>
      <c r="C105" s="90">
        <v>2</v>
      </c>
      <c r="D105" s="91" t="s">
        <v>262</v>
      </c>
    </row>
    <row r="106" spans="1:4" ht="30" customHeight="1" x14ac:dyDescent="0.25">
      <c r="A106" s="90">
        <v>2</v>
      </c>
      <c r="B106" s="90">
        <v>4</v>
      </c>
      <c r="C106" s="90">
        <v>3</v>
      </c>
      <c r="D106" s="91" t="s">
        <v>263</v>
      </c>
    </row>
    <row r="107" spans="1:4" ht="30" customHeight="1" x14ac:dyDescent="0.25">
      <c r="A107" s="90">
        <v>2</v>
      </c>
      <c r="B107" s="90">
        <v>4</v>
      </c>
      <c r="C107" s="90">
        <v>4</v>
      </c>
      <c r="D107" s="91" t="s">
        <v>264</v>
      </c>
    </row>
    <row r="108" spans="1:4" ht="30" customHeight="1" x14ac:dyDescent="0.25">
      <c r="A108" s="90">
        <v>2</v>
      </c>
      <c r="B108" s="90">
        <v>4</v>
      </c>
      <c r="C108" s="90">
        <v>5</v>
      </c>
      <c r="D108" s="91" t="s">
        <v>265</v>
      </c>
    </row>
    <row r="109" spans="1:4" ht="30" customHeight="1" x14ac:dyDescent="0.25">
      <c r="A109" s="90">
        <v>2</v>
      </c>
      <c r="B109" s="90">
        <v>4</v>
      </c>
      <c r="C109" s="90">
        <v>6</v>
      </c>
      <c r="D109" s="91" t="s">
        <v>266</v>
      </c>
    </row>
    <row r="110" spans="1:4" ht="30" customHeight="1" x14ac:dyDescent="0.25">
      <c r="A110" s="90">
        <v>2</v>
      </c>
      <c r="B110" s="90">
        <v>4</v>
      </c>
      <c r="C110" s="90">
        <v>7</v>
      </c>
      <c r="D110" s="91" t="s">
        <v>267</v>
      </c>
    </row>
    <row r="111" spans="1:4" ht="30" customHeight="1" x14ac:dyDescent="0.25">
      <c r="A111" s="90">
        <v>2</v>
      </c>
      <c r="B111" s="90">
        <v>4</v>
      </c>
      <c r="C111" s="90">
        <v>8</v>
      </c>
      <c r="D111" s="91" t="s">
        <v>268</v>
      </c>
    </row>
    <row r="112" spans="1:4" ht="15.75" x14ac:dyDescent="0.25">
      <c r="A112" s="90">
        <v>2</v>
      </c>
      <c r="B112" s="90">
        <v>4</v>
      </c>
      <c r="C112" s="90">
        <v>9</v>
      </c>
      <c r="D112" s="91" t="s">
        <v>269</v>
      </c>
    </row>
    <row r="113" spans="1:4" ht="15.75" x14ac:dyDescent="0.25">
      <c r="A113" s="90">
        <v>2</v>
      </c>
      <c r="B113" s="90">
        <v>4</v>
      </c>
      <c r="C113" s="90">
        <v>10</v>
      </c>
      <c r="D113" s="91" t="s">
        <v>270</v>
      </c>
    </row>
    <row r="114" spans="1:4" ht="30" customHeight="1" x14ac:dyDescent="0.25">
      <c r="A114" s="90">
        <v>2</v>
      </c>
      <c r="B114" s="90">
        <v>4</v>
      </c>
      <c r="C114" s="90">
        <v>11</v>
      </c>
      <c r="D114" s="91" t="s">
        <v>271</v>
      </c>
    </row>
    <row r="115" spans="1:4" ht="30" customHeight="1" x14ac:dyDescent="0.25">
      <c r="A115" s="90">
        <v>2</v>
      </c>
      <c r="B115" s="90">
        <v>4</v>
      </c>
      <c r="C115" s="90">
        <v>12</v>
      </c>
      <c r="D115" s="91" t="s">
        <v>272</v>
      </c>
    </row>
    <row r="116" spans="1:4" ht="30" customHeight="1" x14ac:dyDescent="0.25">
      <c r="A116" s="90">
        <v>2</v>
      </c>
      <c r="B116" s="90">
        <v>4</v>
      </c>
      <c r="C116" s="90">
        <v>13</v>
      </c>
      <c r="D116" s="91" t="s">
        <v>273</v>
      </c>
    </row>
    <row r="117" spans="1:4" ht="30" customHeight="1" x14ac:dyDescent="0.25">
      <c r="A117" s="90">
        <v>2</v>
      </c>
      <c r="B117" s="90">
        <v>4</v>
      </c>
      <c r="C117" s="90">
        <v>14</v>
      </c>
      <c r="D117" s="91" t="s">
        <v>274</v>
      </c>
    </row>
    <row r="118" spans="1:4" ht="30" customHeight="1" x14ac:dyDescent="0.25">
      <c r="A118" s="90">
        <v>2</v>
      </c>
      <c r="B118" s="90">
        <v>4</v>
      </c>
      <c r="C118" s="90">
        <v>15</v>
      </c>
      <c r="D118" s="91" t="s">
        <v>275</v>
      </c>
    </row>
    <row r="119" spans="1:4" ht="30" customHeight="1" x14ac:dyDescent="0.25">
      <c r="A119" s="90">
        <v>2</v>
      </c>
      <c r="B119" s="90">
        <v>4</v>
      </c>
      <c r="C119" s="90">
        <v>16</v>
      </c>
      <c r="D119" s="91" t="s">
        <v>276</v>
      </c>
    </row>
    <row r="120" spans="1:4" ht="30" customHeight="1" x14ac:dyDescent="0.25">
      <c r="A120" s="90">
        <v>2</v>
      </c>
      <c r="B120" s="90">
        <v>4</v>
      </c>
      <c r="C120" s="90">
        <v>17</v>
      </c>
      <c r="D120" s="91" t="s">
        <v>277</v>
      </c>
    </row>
    <row r="121" spans="1:4" ht="30" customHeight="1" x14ac:dyDescent="0.25">
      <c r="A121" s="90">
        <v>2</v>
      </c>
      <c r="B121" s="90">
        <v>4</v>
      </c>
      <c r="C121" s="90" t="s">
        <v>191</v>
      </c>
      <c r="D121" s="91" t="s">
        <v>278</v>
      </c>
    </row>
    <row r="122" spans="1:4" ht="15.75" x14ac:dyDescent="0.25">
      <c r="A122" s="90"/>
      <c r="B122" s="90"/>
      <c r="C122" s="90"/>
      <c r="D122" s="91"/>
    </row>
    <row r="123" spans="1:4" ht="15.75" x14ac:dyDescent="0.25">
      <c r="A123" s="90">
        <v>2</v>
      </c>
      <c r="B123" s="90">
        <v>5</v>
      </c>
      <c r="C123" s="90"/>
      <c r="D123" s="89" t="s">
        <v>279</v>
      </c>
    </row>
    <row r="124" spans="1:4" ht="15.75" x14ac:dyDescent="0.25">
      <c r="A124" s="90">
        <v>2</v>
      </c>
      <c r="B124" s="90">
        <v>5</v>
      </c>
      <c r="C124" s="90">
        <v>1</v>
      </c>
      <c r="D124" s="91" t="s">
        <v>280</v>
      </c>
    </row>
    <row r="125" spans="1:4" ht="15.75" x14ac:dyDescent="0.25">
      <c r="A125" s="90">
        <v>2</v>
      </c>
      <c r="B125" s="90">
        <v>5</v>
      </c>
      <c r="C125" s="90">
        <v>2</v>
      </c>
      <c r="D125" s="91" t="s">
        <v>281</v>
      </c>
    </row>
    <row r="126" spans="1:4" ht="30" customHeight="1" x14ac:dyDescent="0.25">
      <c r="A126" s="90">
        <v>2</v>
      </c>
      <c r="B126" s="90">
        <v>5</v>
      </c>
      <c r="C126" s="90">
        <v>3</v>
      </c>
      <c r="D126" s="91" t="s">
        <v>282</v>
      </c>
    </row>
    <row r="127" spans="1:4" ht="30" customHeight="1" x14ac:dyDescent="0.25">
      <c r="A127" s="90">
        <v>2</v>
      </c>
      <c r="B127" s="90">
        <v>5</v>
      </c>
      <c r="C127" s="90" t="s">
        <v>191</v>
      </c>
      <c r="D127" s="91" t="s">
        <v>283</v>
      </c>
    </row>
    <row r="128" spans="1:4" ht="15.75" x14ac:dyDescent="0.25">
      <c r="A128" s="90"/>
      <c r="B128" s="90"/>
      <c r="C128" s="90"/>
      <c r="D128" s="91"/>
    </row>
    <row r="129" spans="1:4" ht="15.75" x14ac:dyDescent="0.25">
      <c r="A129" s="90">
        <v>2</v>
      </c>
      <c r="B129" s="90">
        <v>6</v>
      </c>
      <c r="C129" s="90"/>
      <c r="D129" s="89" t="s">
        <v>284</v>
      </c>
    </row>
    <row r="130" spans="1:4" ht="15.75" x14ac:dyDescent="0.25">
      <c r="A130" s="90">
        <v>2</v>
      </c>
      <c r="B130" s="90">
        <v>6</v>
      </c>
      <c r="C130" s="90">
        <v>1</v>
      </c>
      <c r="D130" s="91" t="s">
        <v>285</v>
      </c>
    </row>
    <row r="131" spans="1:4" ht="30" customHeight="1" x14ac:dyDescent="0.25">
      <c r="A131" s="90">
        <v>2</v>
      </c>
      <c r="B131" s="90">
        <v>6</v>
      </c>
      <c r="C131" s="90">
        <v>2</v>
      </c>
      <c r="D131" s="91" t="s">
        <v>286</v>
      </c>
    </row>
    <row r="132" spans="1:4" ht="30" customHeight="1" x14ac:dyDescent="0.25">
      <c r="A132" s="90">
        <v>2</v>
      </c>
      <c r="B132" s="90">
        <v>6</v>
      </c>
      <c r="C132" s="90">
        <v>3</v>
      </c>
      <c r="D132" s="91" t="s">
        <v>287</v>
      </c>
    </row>
    <row r="133" spans="1:4" ht="30" customHeight="1" x14ac:dyDescent="0.25">
      <c r="A133" s="90">
        <v>2</v>
      </c>
      <c r="B133" s="90">
        <v>6</v>
      </c>
      <c r="C133" s="90" t="s">
        <v>191</v>
      </c>
      <c r="D133" s="91" t="s">
        <v>288</v>
      </c>
    </row>
    <row r="134" spans="1:4" ht="15.75" x14ac:dyDescent="0.25">
      <c r="A134" s="90"/>
      <c r="B134" s="90"/>
      <c r="C134" s="90"/>
      <c r="D134" s="91"/>
    </row>
    <row r="135" spans="1:4" ht="15.75" x14ac:dyDescent="0.25">
      <c r="A135" s="90">
        <v>2</v>
      </c>
      <c r="B135" s="90">
        <v>7</v>
      </c>
      <c r="C135" s="90"/>
      <c r="D135" s="89" t="s">
        <v>82</v>
      </c>
    </row>
    <row r="136" spans="1:4" ht="30" customHeight="1" x14ac:dyDescent="0.25">
      <c r="A136" s="90">
        <v>2</v>
      </c>
      <c r="B136" s="90">
        <v>7</v>
      </c>
      <c r="C136" s="90">
        <v>1</v>
      </c>
      <c r="D136" s="91" t="s">
        <v>289</v>
      </c>
    </row>
    <row r="137" spans="1:4" ht="30" customHeight="1" x14ac:dyDescent="0.25">
      <c r="A137" s="90">
        <v>2</v>
      </c>
      <c r="B137" s="90">
        <v>7</v>
      </c>
      <c r="C137" s="90">
        <v>2</v>
      </c>
      <c r="D137" s="91" t="s">
        <v>290</v>
      </c>
    </row>
    <row r="138" spans="1:4" ht="30" customHeight="1" x14ac:dyDescent="0.25">
      <c r="A138" s="90">
        <v>2</v>
      </c>
      <c r="B138" s="90">
        <v>7</v>
      </c>
      <c r="C138" s="90" t="s">
        <v>191</v>
      </c>
      <c r="D138" s="91" t="s">
        <v>291</v>
      </c>
    </row>
    <row r="139" spans="1:4" ht="15.75" x14ac:dyDescent="0.25">
      <c r="A139" s="90"/>
      <c r="B139" s="90"/>
      <c r="C139" s="90"/>
      <c r="D139" s="91"/>
    </row>
    <row r="140" spans="1:4" ht="15.75" x14ac:dyDescent="0.25">
      <c r="A140" s="90">
        <v>2</v>
      </c>
      <c r="B140" s="90">
        <v>8</v>
      </c>
      <c r="C140" s="90"/>
      <c r="D140" s="89" t="s">
        <v>292</v>
      </c>
    </row>
    <row r="141" spans="1:4" ht="15.75" x14ac:dyDescent="0.25">
      <c r="A141" s="90">
        <v>2</v>
      </c>
      <c r="B141" s="90">
        <v>8</v>
      </c>
      <c r="C141" s="90">
        <v>1</v>
      </c>
      <c r="D141" s="91" t="s">
        <v>293</v>
      </c>
    </row>
    <row r="142" spans="1:4" ht="31.5" x14ac:dyDescent="0.25">
      <c r="A142" s="90">
        <v>2</v>
      </c>
      <c r="B142" s="90">
        <v>8</v>
      </c>
      <c r="C142" s="90">
        <v>2</v>
      </c>
      <c r="D142" s="91" t="s">
        <v>294</v>
      </c>
    </row>
    <row r="143" spans="1:4" ht="15.75" x14ac:dyDescent="0.25">
      <c r="A143" s="90">
        <v>2</v>
      </c>
      <c r="B143" s="90">
        <v>8</v>
      </c>
      <c r="C143" s="90">
        <v>3</v>
      </c>
      <c r="D143" s="91" t="s">
        <v>295</v>
      </c>
    </row>
    <row r="144" spans="1:4" ht="15.75" x14ac:dyDescent="0.25">
      <c r="A144" s="90">
        <v>2</v>
      </c>
      <c r="B144" s="90">
        <v>8</v>
      </c>
      <c r="C144" s="90" t="s">
        <v>191</v>
      </c>
      <c r="D144" s="91" t="s">
        <v>296</v>
      </c>
    </row>
    <row r="145" spans="1:4" ht="15.75" x14ac:dyDescent="0.25">
      <c r="A145" s="90"/>
      <c r="B145" s="90"/>
      <c r="C145" s="90"/>
      <c r="D145" s="91"/>
    </row>
    <row r="146" spans="1:4" ht="15.75" x14ac:dyDescent="0.25">
      <c r="A146" s="90">
        <v>3</v>
      </c>
      <c r="B146" s="90"/>
      <c r="C146" s="90"/>
      <c r="D146" s="89" t="s">
        <v>297</v>
      </c>
    </row>
    <row r="147" spans="1:4" ht="63" x14ac:dyDescent="0.25">
      <c r="A147" s="90"/>
      <c r="B147" s="90"/>
      <c r="C147" s="90"/>
      <c r="D147" s="89" t="s">
        <v>298</v>
      </c>
    </row>
    <row r="148" spans="1:4" ht="30" customHeight="1" x14ac:dyDescent="0.25">
      <c r="A148" s="90">
        <v>3</v>
      </c>
      <c r="B148" s="90">
        <v>1</v>
      </c>
      <c r="C148" s="90"/>
      <c r="D148" s="89" t="s">
        <v>299</v>
      </c>
    </row>
    <row r="149" spans="1:4" ht="30" customHeight="1" x14ac:dyDescent="0.25">
      <c r="A149" s="90">
        <v>3</v>
      </c>
      <c r="B149" s="90">
        <v>1</v>
      </c>
      <c r="C149" s="90">
        <v>1</v>
      </c>
      <c r="D149" s="91" t="s">
        <v>300</v>
      </c>
    </row>
    <row r="150" spans="1:4" ht="30" customHeight="1" x14ac:dyDescent="0.25">
      <c r="A150" s="90">
        <v>3</v>
      </c>
      <c r="B150" s="90">
        <v>1</v>
      </c>
      <c r="C150" s="90">
        <v>2</v>
      </c>
      <c r="D150" s="91" t="s">
        <v>301</v>
      </c>
    </row>
    <row r="151" spans="1:4" ht="30" customHeight="1" x14ac:dyDescent="0.25">
      <c r="A151" s="90">
        <v>3</v>
      </c>
      <c r="B151" s="90">
        <v>1</v>
      </c>
      <c r="C151" s="90">
        <v>3</v>
      </c>
      <c r="D151" s="91" t="s">
        <v>302</v>
      </c>
    </row>
    <row r="152" spans="1:4" ht="15.75" x14ac:dyDescent="0.25">
      <c r="A152" s="90">
        <v>3</v>
      </c>
      <c r="B152" s="90">
        <v>1</v>
      </c>
      <c r="C152" s="90">
        <v>4</v>
      </c>
      <c r="D152" s="91" t="s">
        <v>303</v>
      </c>
    </row>
    <row r="153" spans="1:4" ht="15.75" x14ac:dyDescent="0.25">
      <c r="A153" s="90">
        <v>3</v>
      </c>
      <c r="B153" s="90">
        <v>1</v>
      </c>
      <c r="C153" s="90">
        <v>5</v>
      </c>
      <c r="D153" s="91" t="s">
        <v>304</v>
      </c>
    </row>
    <row r="154" spans="1:4" ht="15.75" x14ac:dyDescent="0.25">
      <c r="A154" s="90">
        <v>3</v>
      </c>
      <c r="B154" s="90">
        <v>1</v>
      </c>
      <c r="C154" s="90">
        <v>6</v>
      </c>
      <c r="D154" s="91" t="s">
        <v>305</v>
      </c>
    </row>
    <row r="155" spans="1:4" ht="30" customHeight="1" x14ac:dyDescent="0.25">
      <c r="A155" s="90">
        <v>3</v>
      </c>
      <c r="B155" s="90">
        <v>1</v>
      </c>
      <c r="C155" s="90">
        <v>7</v>
      </c>
      <c r="D155" s="91" t="s">
        <v>306</v>
      </c>
    </row>
    <row r="156" spans="1:4" ht="30" customHeight="1" x14ac:dyDescent="0.25">
      <c r="A156" s="90">
        <v>3</v>
      </c>
      <c r="B156" s="90">
        <v>1</v>
      </c>
      <c r="C156" s="90" t="s">
        <v>191</v>
      </c>
      <c r="D156" s="91" t="s">
        <v>307</v>
      </c>
    </row>
    <row r="157" spans="1:4" ht="30" customHeight="1" x14ac:dyDescent="0.25">
      <c r="A157" s="90"/>
      <c r="B157" s="90"/>
      <c r="C157" s="90"/>
      <c r="D157" s="91"/>
    </row>
    <row r="158" spans="1:4" ht="15.75" x14ac:dyDescent="0.25">
      <c r="A158" s="90">
        <v>3</v>
      </c>
      <c r="B158" s="90">
        <v>2</v>
      </c>
      <c r="C158" s="90"/>
      <c r="D158" s="89" t="s">
        <v>308</v>
      </c>
    </row>
    <row r="159" spans="1:4" ht="15.75" x14ac:dyDescent="0.25">
      <c r="A159" s="90">
        <v>3</v>
      </c>
      <c r="B159" s="90">
        <v>2</v>
      </c>
      <c r="C159" s="90">
        <v>1</v>
      </c>
      <c r="D159" s="91" t="s">
        <v>309</v>
      </c>
    </row>
    <row r="160" spans="1:4" ht="30" customHeight="1" x14ac:dyDescent="0.25">
      <c r="A160" s="90">
        <v>3</v>
      </c>
      <c r="B160" s="90">
        <v>2</v>
      </c>
      <c r="C160" s="90">
        <v>2</v>
      </c>
      <c r="D160" s="91" t="s">
        <v>310</v>
      </c>
    </row>
    <row r="161" spans="1:4" ht="30" customHeight="1" x14ac:dyDescent="0.25">
      <c r="A161" s="90">
        <v>3</v>
      </c>
      <c r="B161" s="90">
        <v>2</v>
      </c>
      <c r="C161" s="90">
        <v>3</v>
      </c>
      <c r="D161" s="91" t="s">
        <v>311</v>
      </c>
    </row>
    <row r="162" spans="1:4" ht="30" customHeight="1" x14ac:dyDescent="0.25">
      <c r="A162" s="90">
        <v>3</v>
      </c>
      <c r="B162" s="90">
        <v>2</v>
      </c>
      <c r="C162" s="90">
        <v>4</v>
      </c>
      <c r="D162" s="91" t="s">
        <v>312</v>
      </c>
    </row>
    <row r="163" spans="1:4" ht="30" customHeight="1" x14ac:dyDescent="0.25">
      <c r="A163" s="90">
        <v>3</v>
      </c>
      <c r="B163" s="90">
        <v>2</v>
      </c>
      <c r="C163" s="90">
        <v>5</v>
      </c>
      <c r="D163" s="91" t="s">
        <v>313</v>
      </c>
    </row>
    <row r="164" spans="1:4" ht="30" customHeight="1" x14ac:dyDescent="0.25">
      <c r="A164" s="90">
        <v>3</v>
      </c>
      <c r="B164" s="90">
        <v>2</v>
      </c>
      <c r="C164" s="90" t="s">
        <v>191</v>
      </c>
      <c r="D164" s="91" t="s">
        <v>314</v>
      </c>
    </row>
    <row r="165" spans="1:4" ht="15.75" x14ac:dyDescent="0.25">
      <c r="A165" s="90"/>
      <c r="B165" s="90"/>
      <c r="C165" s="90"/>
      <c r="D165" s="91"/>
    </row>
    <row r="166" spans="1:4" ht="15.75" x14ac:dyDescent="0.25">
      <c r="A166" s="90">
        <v>3</v>
      </c>
      <c r="B166" s="90">
        <v>3</v>
      </c>
      <c r="C166" s="90"/>
      <c r="D166" s="89" t="s">
        <v>315</v>
      </c>
    </row>
    <row r="167" spans="1:4" ht="30" customHeight="1" x14ac:dyDescent="0.25">
      <c r="A167" s="90">
        <v>3</v>
      </c>
      <c r="B167" s="90">
        <v>3</v>
      </c>
      <c r="C167" s="90">
        <v>1</v>
      </c>
      <c r="D167" s="91" t="s">
        <v>316</v>
      </c>
    </row>
    <row r="168" spans="1:4" ht="30" customHeight="1" x14ac:dyDescent="0.25">
      <c r="A168" s="90">
        <v>3</v>
      </c>
      <c r="B168" s="90">
        <v>3</v>
      </c>
      <c r="C168" s="90">
        <v>2</v>
      </c>
      <c r="D168" s="91" t="s">
        <v>537</v>
      </c>
    </row>
    <row r="169" spans="1:4" ht="30" customHeight="1" x14ac:dyDescent="0.25">
      <c r="A169" s="90">
        <v>3</v>
      </c>
      <c r="B169" s="90">
        <v>3</v>
      </c>
      <c r="C169" s="90">
        <v>3</v>
      </c>
      <c r="D169" s="91" t="s">
        <v>317</v>
      </c>
    </row>
    <row r="170" spans="1:4" ht="30" customHeight="1" x14ac:dyDescent="0.25">
      <c r="A170" s="90">
        <v>3</v>
      </c>
      <c r="B170" s="90">
        <v>3</v>
      </c>
      <c r="C170" s="90">
        <v>4</v>
      </c>
      <c r="D170" s="91" t="s">
        <v>318</v>
      </c>
    </row>
    <row r="171" spans="1:4" ht="30" customHeight="1" x14ac:dyDescent="0.25">
      <c r="A171" s="90">
        <v>3</v>
      </c>
      <c r="B171" s="90">
        <v>3</v>
      </c>
      <c r="C171" s="90">
        <v>5</v>
      </c>
      <c r="D171" s="91" t="s">
        <v>319</v>
      </c>
    </row>
    <row r="172" spans="1:4" ht="15" customHeight="1" x14ac:dyDescent="0.25">
      <c r="A172" s="90">
        <v>3</v>
      </c>
      <c r="B172" s="90">
        <v>3</v>
      </c>
      <c r="C172" s="90">
        <v>6</v>
      </c>
      <c r="D172" s="91" t="s">
        <v>320</v>
      </c>
    </row>
    <row r="173" spans="1:4" ht="15" customHeight="1" x14ac:dyDescent="0.25">
      <c r="A173" s="90">
        <v>3</v>
      </c>
      <c r="B173" s="90">
        <v>3</v>
      </c>
      <c r="C173" s="90" t="s">
        <v>191</v>
      </c>
      <c r="D173" s="91" t="s">
        <v>321</v>
      </c>
    </row>
    <row r="174" spans="1:4" ht="15.75" x14ac:dyDescent="0.25">
      <c r="A174" s="90"/>
      <c r="B174" s="90"/>
      <c r="C174" s="90"/>
      <c r="D174" s="91"/>
    </row>
    <row r="175" spans="1:4" ht="15.75" x14ac:dyDescent="0.25">
      <c r="A175" s="90">
        <v>3</v>
      </c>
      <c r="B175" s="90">
        <v>4</v>
      </c>
      <c r="C175" s="90"/>
      <c r="D175" s="89" t="s">
        <v>85</v>
      </c>
    </row>
    <row r="176" spans="1:4" ht="15.75" x14ac:dyDescent="0.25">
      <c r="A176" s="90">
        <v>3</v>
      </c>
      <c r="B176" s="90">
        <v>4</v>
      </c>
      <c r="C176" s="90">
        <v>1</v>
      </c>
      <c r="D176" s="91" t="s">
        <v>322</v>
      </c>
    </row>
    <row r="177" spans="1:4" ht="15.75" x14ac:dyDescent="0.25">
      <c r="A177" s="90">
        <v>3</v>
      </c>
      <c r="B177" s="90">
        <v>4</v>
      </c>
      <c r="C177" s="90">
        <v>2</v>
      </c>
      <c r="D177" s="91" t="s">
        <v>323</v>
      </c>
    </row>
    <row r="178" spans="1:4" ht="15.75" x14ac:dyDescent="0.25">
      <c r="A178" s="90">
        <v>3</v>
      </c>
      <c r="B178" s="90">
        <v>4</v>
      </c>
      <c r="C178" s="90">
        <v>3</v>
      </c>
      <c r="D178" s="91" t="s">
        <v>324</v>
      </c>
    </row>
    <row r="179" spans="1:4" ht="15.75" x14ac:dyDescent="0.25">
      <c r="A179" s="90">
        <v>3</v>
      </c>
      <c r="B179" s="90">
        <v>4</v>
      </c>
      <c r="C179" s="90">
        <v>4</v>
      </c>
      <c r="D179" s="91" t="s">
        <v>325</v>
      </c>
    </row>
    <row r="180" spans="1:4" ht="15.75" x14ac:dyDescent="0.25">
      <c r="A180" s="90">
        <v>3</v>
      </c>
      <c r="B180" s="90">
        <v>4</v>
      </c>
      <c r="C180" s="90" t="s">
        <v>191</v>
      </c>
      <c r="D180" s="91" t="s">
        <v>326</v>
      </c>
    </row>
    <row r="181" spans="1:4" ht="15.75" x14ac:dyDescent="0.25">
      <c r="A181" s="90"/>
      <c r="B181" s="90"/>
      <c r="C181" s="90"/>
      <c r="D181" s="91"/>
    </row>
    <row r="182" spans="1:4" ht="15.75" x14ac:dyDescent="0.25">
      <c r="A182" s="90">
        <v>4</v>
      </c>
      <c r="B182" s="90"/>
      <c r="C182" s="90"/>
      <c r="D182" s="89" t="s">
        <v>327</v>
      </c>
    </row>
    <row r="183" spans="1:4" ht="63" x14ac:dyDescent="0.25">
      <c r="A183" s="90"/>
      <c r="B183" s="90"/>
      <c r="C183" s="90"/>
      <c r="D183" s="89" t="s">
        <v>328</v>
      </c>
    </row>
    <row r="184" spans="1:4" ht="15.75" x14ac:dyDescent="0.25">
      <c r="A184" s="90">
        <v>4</v>
      </c>
      <c r="B184" s="90">
        <v>1</v>
      </c>
      <c r="C184" s="90"/>
      <c r="D184" s="89" t="s">
        <v>329</v>
      </c>
    </row>
    <row r="185" spans="1:4" ht="15.75" x14ac:dyDescent="0.25">
      <c r="A185" s="90">
        <v>4</v>
      </c>
      <c r="B185" s="90">
        <v>1</v>
      </c>
      <c r="C185" s="90">
        <v>1</v>
      </c>
      <c r="D185" s="91" t="s">
        <v>330</v>
      </c>
    </row>
    <row r="186" spans="1:4" ht="15.75" x14ac:dyDescent="0.25">
      <c r="A186" s="90">
        <v>4</v>
      </c>
      <c r="B186" s="90">
        <v>1</v>
      </c>
      <c r="C186" s="90">
        <v>2</v>
      </c>
      <c r="D186" s="91" t="s">
        <v>331</v>
      </c>
    </row>
    <row r="187" spans="1:4" ht="30" customHeight="1" x14ac:dyDescent="0.25">
      <c r="A187" s="90">
        <v>4</v>
      </c>
      <c r="B187" s="90">
        <v>1</v>
      </c>
      <c r="C187" s="90">
        <v>3</v>
      </c>
      <c r="D187" s="91" t="s">
        <v>332</v>
      </c>
    </row>
    <row r="188" spans="1:4" ht="30" customHeight="1" x14ac:dyDescent="0.25">
      <c r="A188" s="90">
        <v>4</v>
      </c>
      <c r="B188" s="90">
        <v>1</v>
      </c>
      <c r="C188" s="90">
        <v>4</v>
      </c>
      <c r="D188" s="91" t="s">
        <v>333</v>
      </c>
    </row>
    <row r="189" spans="1:4" ht="15.75" x14ac:dyDescent="0.25">
      <c r="A189" s="90">
        <v>4</v>
      </c>
      <c r="B189" s="90">
        <v>1</v>
      </c>
      <c r="C189" s="90">
        <v>5</v>
      </c>
      <c r="D189" s="91" t="s">
        <v>334</v>
      </c>
    </row>
    <row r="190" spans="1:4" ht="30" customHeight="1" x14ac:dyDescent="0.25">
      <c r="A190" s="90">
        <v>4</v>
      </c>
      <c r="B190" s="90">
        <v>1</v>
      </c>
      <c r="C190" s="90">
        <v>6</v>
      </c>
      <c r="D190" s="91" t="s">
        <v>335</v>
      </c>
    </row>
    <row r="191" spans="1:4" ht="30" customHeight="1" x14ac:dyDescent="0.25">
      <c r="A191" s="90">
        <v>4</v>
      </c>
      <c r="B191" s="90">
        <v>1</v>
      </c>
      <c r="C191" s="90" t="s">
        <v>191</v>
      </c>
      <c r="D191" s="91" t="s">
        <v>336</v>
      </c>
    </row>
    <row r="192" spans="1:4" ht="15.75" x14ac:dyDescent="0.25">
      <c r="A192" s="90"/>
      <c r="B192" s="90"/>
      <c r="C192" s="90"/>
      <c r="D192" s="91"/>
    </row>
    <row r="193" spans="1:4" ht="15.75" x14ac:dyDescent="0.25">
      <c r="A193" s="90">
        <v>4</v>
      </c>
      <c r="B193" s="90">
        <v>2</v>
      </c>
      <c r="C193" s="90"/>
      <c r="D193" s="89" t="s">
        <v>337</v>
      </c>
    </row>
    <row r="194" spans="1:4" ht="30" customHeight="1" x14ac:dyDescent="0.25">
      <c r="A194" s="90">
        <v>4</v>
      </c>
      <c r="B194" s="90">
        <v>2</v>
      </c>
      <c r="C194" s="90">
        <v>1</v>
      </c>
      <c r="D194" s="91" t="s">
        <v>338</v>
      </c>
    </row>
    <row r="195" spans="1:4" ht="30" customHeight="1" x14ac:dyDescent="0.25">
      <c r="A195" s="90">
        <v>4</v>
      </c>
      <c r="B195" s="90">
        <v>2</v>
      </c>
      <c r="C195" s="90">
        <v>2</v>
      </c>
      <c r="D195" s="91" t="s">
        <v>339</v>
      </c>
    </row>
    <row r="196" spans="1:4" ht="31.5" x14ac:dyDescent="0.25">
      <c r="A196" s="90">
        <v>4</v>
      </c>
      <c r="B196" s="90">
        <v>2</v>
      </c>
      <c r="C196" s="90">
        <v>3</v>
      </c>
      <c r="D196" s="91" t="s">
        <v>340</v>
      </c>
    </row>
    <row r="197" spans="1:4" ht="15.75" x14ac:dyDescent="0.25">
      <c r="A197" s="90">
        <v>4</v>
      </c>
      <c r="B197" s="90">
        <v>2</v>
      </c>
      <c r="C197" s="90">
        <v>4</v>
      </c>
      <c r="D197" s="91" t="s">
        <v>341</v>
      </c>
    </row>
    <row r="198" spans="1:4" ht="30" customHeight="1" x14ac:dyDescent="0.25">
      <c r="A198" s="90">
        <v>4</v>
      </c>
      <c r="B198" s="90">
        <v>2</v>
      </c>
      <c r="C198" s="90">
        <v>5</v>
      </c>
      <c r="D198" s="91" t="s">
        <v>342</v>
      </c>
    </row>
    <row r="199" spans="1:4" ht="30" customHeight="1" x14ac:dyDescent="0.25">
      <c r="A199" s="90">
        <v>4</v>
      </c>
      <c r="B199" s="90">
        <v>2</v>
      </c>
      <c r="C199" s="90" t="s">
        <v>191</v>
      </c>
      <c r="D199" s="91" t="s">
        <v>343</v>
      </c>
    </row>
    <row r="200" spans="1:4" ht="30" customHeight="1" x14ac:dyDescent="0.25">
      <c r="A200" s="90"/>
      <c r="B200" s="90"/>
      <c r="C200" s="90"/>
      <c r="D200" s="91"/>
    </row>
    <row r="201" spans="1:4" ht="15.75" x14ac:dyDescent="0.25">
      <c r="A201" s="90">
        <v>4</v>
      </c>
      <c r="B201" s="90">
        <v>3</v>
      </c>
      <c r="C201" s="90"/>
      <c r="D201" s="89" t="s">
        <v>344</v>
      </c>
    </row>
    <row r="202" spans="1:4" ht="15.75" x14ac:dyDescent="0.25">
      <c r="A202" s="90">
        <v>4</v>
      </c>
      <c r="B202" s="90">
        <v>3</v>
      </c>
      <c r="C202" s="90">
        <v>1</v>
      </c>
      <c r="D202" s="91" t="s">
        <v>345</v>
      </c>
    </row>
    <row r="203" spans="1:4" ht="15.75" x14ac:dyDescent="0.25">
      <c r="A203" s="90">
        <v>4</v>
      </c>
      <c r="B203" s="90">
        <v>3</v>
      </c>
      <c r="C203" s="90">
        <v>2</v>
      </c>
      <c r="D203" s="91" t="s">
        <v>346</v>
      </c>
    </row>
    <row r="204" spans="1:4" ht="15.75" x14ac:dyDescent="0.25">
      <c r="A204" s="90">
        <v>4</v>
      </c>
      <c r="B204" s="90">
        <v>3</v>
      </c>
      <c r="C204" s="90">
        <v>3</v>
      </c>
      <c r="D204" s="91" t="s">
        <v>347</v>
      </c>
    </row>
    <row r="205" spans="1:4" ht="30" customHeight="1" x14ac:dyDescent="0.25">
      <c r="A205" s="90">
        <v>4</v>
      </c>
      <c r="B205" s="90">
        <v>3</v>
      </c>
      <c r="C205" s="90" t="s">
        <v>191</v>
      </c>
      <c r="D205" s="91" t="s">
        <v>348</v>
      </c>
    </row>
    <row r="206" spans="1:4" ht="15.75" x14ac:dyDescent="0.25">
      <c r="A206" s="90"/>
      <c r="B206" s="90"/>
      <c r="C206" s="90"/>
      <c r="D206" s="91"/>
    </row>
    <row r="207" spans="1:4" ht="30" customHeight="1" x14ac:dyDescent="0.25">
      <c r="A207" s="90">
        <v>4</v>
      </c>
      <c r="B207" s="90">
        <v>4</v>
      </c>
      <c r="C207" s="90"/>
      <c r="D207" s="89" t="s">
        <v>349</v>
      </c>
    </row>
    <row r="208" spans="1:4" ht="15.75" x14ac:dyDescent="0.25">
      <c r="A208" s="90">
        <v>4</v>
      </c>
      <c r="B208" s="90">
        <v>4</v>
      </c>
      <c r="C208" s="90">
        <v>1</v>
      </c>
      <c r="D208" s="91" t="s">
        <v>350</v>
      </c>
    </row>
    <row r="209" spans="1:4" ht="15.75" x14ac:dyDescent="0.25">
      <c r="A209" s="90">
        <v>4</v>
      </c>
      <c r="B209" s="90">
        <v>4</v>
      </c>
      <c r="C209" s="90">
        <v>2</v>
      </c>
      <c r="D209" s="91" t="s">
        <v>351</v>
      </c>
    </row>
    <row r="210" spans="1:4" ht="30" customHeight="1" x14ac:dyDescent="0.25">
      <c r="A210" s="90">
        <v>4</v>
      </c>
      <c r="B210" s="90">
        <v>4</v>
      </c>
      <c r="C210" s="90">
        <v>3</v>
      </c>
      <c r="D210" s="91" t="s">
        <v>352</v>
      </c>
    </row>
    <row r="211" spans="1:4" ht="30" customHeight="1" x14ac:dyDescent="0.25">
      <c r="A211" s="90">
        <v>4</v>
      </c>
      <c r="B211" s="90">
        <v>4</v>
      </c>
      <c r="C211" s="90" t="s">
        <v>191</v>
      </c>
      <c r="D211" s="91" t="s">
        <v>353</v>
      </c>
    </row>
    <row r="212" spans="1:4" ht="30" customHeight="1" x14ac:dyDescent="0.25">
      <c r="A212" s="90"/>
      <c r="B212" s="90"/>
      <c r="C212" s="90"/>
      <c r="D212" s="91"/>
    </row>
    <row r="213" spans="1:4" ht="30" customHeight="1" x14ac:dyDescent="0.25">
      <c r="A213" s="90">
        <v>4</v>
      </c>
      <c r="B213" s="90">
        <v>5</v>
      </c>
      <c r="C213" s="90"/>
      <c r="D213" s="89" t="s">
        <v>354</v>
      </c>
    </row>
    <row r="214" spans="1:4" ht="15.75" x14ac:dyDescent="0.25">
      <c r="A214" s="90">
        <v>4</v>
      </c>
      <c r="B214" s="90">
        <v>5</v>
      </c>
      <c r="C214" s="90">
        <v>1</v>
      </c>
      <c r="D214" s="91" t="s">
        <v>355</v>
      </c>
    </row>
    <row r="215" spans="1:4" ht="30" customHeight="1" x14ac:dyDescent="0.25">
      <c r="A215" s="90">
        <v>4</v>
      </c>
      <c r="B215" s="90">
        <v>5</v>
      </c>
      <c r="C215" s="90">
        <v>2</v>
      </c>
      <c r="D215" s="91" t="s">
        <v>356</v>
      </c>
    </row>
    <row r="216" spans="1:4" ht="30" customHeight="1" x14ac:dyDescent="0.25">
      <c r="A216" s="90">
        <v>4</v>
      </c>
      <c r="B216" s="90">
        <v>5</v>
      </c>
      <c r="C216" s="90">
        <v>3</v>
      </c>
      <c r="D216" s="91" t="s">
        <v>357</v>
      </c>
    </row>
    <row r="217" spans="1:4" ht="30" customHeight="1" x14ac:dyDescent="0.25">
      <c r="A217" s="90">
        <v>4</v>
      </c>
      <c r="B217" s="90">
        <v>5</v>
      </c>
      <c r="C217" s="90" t="s">
        <v>191</v>
      </c>
      <c r="D217" s="91" t="s">
        <v>358</v>
      </c>
    </row>
    <row r="218" spans="1:4" ht="15.75" x14ac:dyDescent="0.25">
      <c r="A218" s="90"/>
      <c r="B218" s="90"/>
      <c r="C218" s="90"/>
      <c r="D218" s="91"/>
    </row>
    <row r="219" spans="1:4" ht="15.75" x14ac:dyDescent="0.25">
      <c r="A219" s="90">
        <v>4</v>
      </c>
      <c r="B219" s="90">
        <v>6</v>
      </c>
      <c r="C219" s="90"/>
      <c r="D219" s="89" t="s">
        <v>88</v>
      </c>
    </row>
    <row r="220" spans="1:4" ht="30" customHeight="1" x14ac:dyDescent="0.25">
      <c r="A220" s="90">
        <v>4</v>
      </c>
      <c r="B220" s="90">
        <v>6</v>
      </c>
      <c r="C220" s="90">
        <v>1</v>
      </c>
      <c r="D220" s="91" t="s">
        <v>359</v>
      </c>
    </row>
    <row r="221" spans="1:4" ht="30" customHeight="1" x14ac:dyDescent="0.25">
      <c r="A221" s="90">
        <v>4</v>
      </c>
      <c r="B221" s="90">
        <v>6</v>
      </c>
      <c r="C221" s="90">
        <v>2</v>
      </c>
      <c r="D221" s="91" t="s">
        <v>360</v>
      </c>
    </row>
    <row r="222" spans="1:4" ht="30" customHeight="1" x14ac:dyDescent="0.25">
      <c r="A222" s="90">
        <v>4</v>
      </c>
      <c r="B222" s="90">
        <v>6</v>
      </c>
      <c r="C222" s="90" t="s">
        <v>191</v>
      </c>
      <c r="D222" s="91" t="s">
        <v>361</v>
      </c>
    </row>
    <row r="223" spans="1:4" ht="15.75" x14ac:dyDescent="0.25">
      <c r="A223" s="90"/>
      <c r="B223" s="90"/>
      <c r="C223" s="90"/>
      <c r="D223" s="91"/>
    </row>
    <row r="224" spans="1:4" ht="15.75" x14ac:dyDescent="0.25">
      <c r="A224" s="90">
        <v>4</v>
      </c>
      <c r="B224" s="90">
        <v>7</v>
      </c>
      <c r="C224" s="90"/>
      <c r="D224" s="89" t="s">
        <v>362</v>
      </c>
    </row>
    <row r="225" spans="1:4" ht="15.75" x14ac:dyDescent="0.25">
      <c r="A225" s="90">
        <v>4</v>
      </c>
      <c r="B225" s="90">
        <v>7</v>
      </c>
      <c r="C225" s="90">
        <v>1</v>
      </c>
      <c r="D225" s="91" t="s">
        <v>363</v>
      </c>
    </row>
    <row r="226" spans="1:4" ht="30" customHeight="1" x14ac:dyDescent="0.25">
      <c r="A226" s="90">
        <v>4</v>
      </c>
      <c r="B226" s="90">
        <v>7</v>
      </c>
      <c r="C226" s="90">
        <v>2</v>
      </c>
      <c r="D226" s="91" t="s">
        <v>364</v>
      </c>
    </row>
    <row r="227" spans="1:4" ht="15.75" x14ac:dyDescent="0.25">
      <c r="A227" s="90">
        <v>4</v>
      </c>
      <c r="B227" s="90">
        <v>7</v>
      </c>
      <c r="C227" s="90">
        <v>3</v>
      </c>
      <c r="D227" s="91" t="s">
        <v>365</v>
      </c>
    </row>
    <row r="228" spans="1:4" ht="30" customHeight="1" x14ac:dyDescent="0.25">
      <c r="A228" s="90">
        <v>4</v>
      </c>
      <c r="B228" s="90">
        <v>7</v>
      </c>
      <c r="C228" s="90">
        <v>4</v>
      </c>
      <c r="D228" s="91" t="s">
        <v>366</v>
      </c>
    </row>
    <row r="229" spans="1:4" ht="30" customHeight="1" x14ac:dyDescent="0.25">
      <c r="A229" s="90">
        <v>4</v>
      </c>
      <c r="B229" s="90">
        <v>7</v>
      </c>
      <c r="C229" s="90" t="s">
        <v>191</v>
      </c>
      <c r="D229" s="91" t="s">
        <v>367</v>
      </c>
    </row>
    <row r="230" spans="1:4" ht="30" customHeight="1" x14ac:dyDescent="0.25">
      <c r="A230" s="90"/>
      <c r="B230" s="90"/>
      <c r="C230" s="90"/>
      <c r="D230" s="91"/>
    </row>
    <row r="231" spans="1:4" ht="30" customHeight="1" x14ac:dyDescent="0.25">
      <c r="A231" s="90">
        <v>5</v>
      </c>
      <c r="B231" s="90"/>
      <c r="C231" s="90"/>
      <c r="D231" s="89" t="s">
        <v>368</v>
      </c>
    </row>
    <row r="232" spans="1:4" ht="47.25" x14ac:dyDescent="0.25">
      <c r="A232" s="90"/>
      <c r="B232" s="90"/>
      <c r="C232" s="90"/>
      <c r="D232" s="89" t="s">
        <v>369</v>
      </c>
    </row>
    <row r="233" spans="1:4" ht="15.75" x14ac:dyDescent="0.25">
      <c r="A233" s="90">
        <v>5</v>
      </c>
      <c r="B233" s="90">
        <v>1</v>
      </c>
      <c r="C233" s="90"/>
      <c r="D233" s="89" t="s">
        <v>370</v>
      </c>
    </row>
    <row r="234" spans="1:4" ht="15.75" x14ac:dyDescent="0.25">
      <c r="A234" s="90">
        <v>5</v>
      </c>
      <c r="B234" s="90">
        <v>1</v>
      </c>
      <c r="C234" s="90">
        <v>0</v>
      </c>
      <c r="D234" s="91" t="s">
        <v>371</v>
      </c>
    </row>
    <row r="235" spans="1:4" ht="15.75" x14ac:dyDescent="0.25">
      <c r="A235" s="90">
        <v>5</v>
      </c>
      <c r="B235" s="90">
        <v>2</v>
      </c>
      <c r="C235" s="90"/>
      <c r="D235" s="89" t="s">
        <v>89</v>
      </c>
    </row>
    <row r="236" spans="1:4" ht="15.75" x14ac:dyDescent="0.25">
      <c r="A236" s="90">
        <v>5</v>
      </c>
      <c r="B236" s="90">
        <v>2</v>
      </c>
      <c r="C236" s="90">
        <v>0</v>
      </c>
      <c r="D236" s="91" t="s">
        <v>372</v>
      </c>
    </row>
    <row r="237" spans="1:4" ht="15.75" x14ac:dyDescent="0.25">
      <c r="A237" s="90">
        <v>5</v>
      </c>
      <c r="B237" s="90">
        <v>3</v>
      </c>
      <c r="C237" s="90"/>
      <c r="D237" s="89" t="s">
        <v>373</v>
      </c>
    </row>
    <row r="238" spans="1:4" ht="15.75" x14ac:dyDescent="0.25">
      <c r="A238" s="90">
        <v>5</v>
      </c>
      <c r="B238" s="90">
        <v>3</v>
      </c>
      <c r="C238" s="90">
        <v>0</v>
      </c>
      <c r="D238" s="91" t="s">
        <v>374</v>
      </c>
    </row>
  </sheetData>
  <mergeCells count="1">
    <mergeCell ref="A1:D1"/>
  </mergeCells>
  <printOptions horizontalCentered="1"/>
  <pageMargins left="0.51181102362204722" right="0.51181102362204722" top="0.55118110236220474" bottom="0.55118110236220474" header="0.31496062992125984" footer="0.31496062992125984"/>
  <pageSetup paperSize="9" scale="99" orientation="portrait" horizontalDpi="4294967293" r:id="rId1"/>
  <rowBreaks count="6" manualBreakCount="6">
    <brk id="30" max="16383" man="1"/>
    <brk id="59" max="16383" man="1"/>
    <brk id="92" max="16383" man="1"/>
    <brk id="121" max="16383" man="1"/>
    <brk id="153" max="16383" man="1"/>
    <brk id="18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05"/>
  <sheetViews>
    <sheetView view="pageBreakPreview" topLeftCell="A25" zoomScale="150" zoomScaleSheetLayoutView="150" workbookViewId="0">
      <selection activeCell="C33" sqref="C33"/>
    </sheetView>
  </sheetViews>
  <sheetFormatPr defaultRowHeight="15" x14ac:dyDescent="0.25"/>
  <cols>
    <col min="1" max="4" width="6.42578125" style="100" customWidth="1"/>
    <col min="5" max="5" width="47.7109375" style="93" customWidth="1"/>
    <col min="6" max="16384" width="9.140625" style="81"/>
  </cols>
  <sheetData>
    <row r="2" spans="1:5" x14ac:dyDescent="0.25">
      <c r="A2" s="94">
        <v>4</v>
      </c>
      <c r="B2" s="94"/>
      <c r="C2" s="94"/>
      <c r="D2" s="94"/>
      <c r="E2" s="95" t="s">
        <v>17</v>
      </c>
    </row>
    <row r="3" spans="1:5" x14ac:dyDescent="0.25">
      <c r="A3" s="94">
        <v>4</v>
      </c>
      <c r="B3" s="94">
        <v>1</v>
      </c>
      <c r="C3" s="94"/>
      <c r="D3" s="94"/>
      <c r="E3" s="95" t="s">
        <v>375</v>
      </c>
    </row>
    <row r="4" spans="1:5" x14ac:dyDescent="0.25">
      <c r="A4" s="94">
        <v>4</v>
      </c>
      <c r="B4" s="94">
        <v>1</v>
      </c>
      <c r="C4" s="94">
        <v>1</v>
      </c>
      <c r="D4" s="94"/>
      <c r="E4" s="96" t="s">
        <v>376</v>
      </c>
    </row>
    <row r="5" spans="1:5" x14ac:dyDescent="0.25">
      <c r="A5" s="94">
        <v>4</v>
      </c>
      <c r="B5" s="94">
        <v>1</v>
      </c>
      <c r="C5" s="94">
        <v>1</v>
      </c>
      <c r="D5" s="94">
        <v>1</v>
      </c>
      <c r="E5" s="96" t="s">
        <v>377</v>
      </c>
    </row>
    <row r="6" spans="1:5" x14ac:dyDescent="0.25">
      <c r="A6" s="94">
        <v>4</v>
      </c>
      <c r="B6" s="94">
        <v>1</v>
      </c>
      <c r="C6" s="94">
        <v>1</v>
      </c>
      <c r="D6" s="94" t="s">
        <v>191</v>
      </c>
      <c r="E6" s="96" t="s">
        <v>378</v>
      </c>
    </row>
    <row r="7" spans="1:5" x14ac:dyDescent="0.25">
      <c r="A7" s="94">
        <v>4</v>
      </c>
      <c r="B7" s="94">
        <v>1</v>
      </c>
      <c r="C7" s="94">
        <v>2</v>
      </c>
      <c r="D7" s="94"/>
      <c r="E7" s="96" t="s">
        <v>379</v>
      </c>
    </row>
    <row r="8" spans="1:5" x14ac:dyDescent="0.25">
      <c r="A8" s="94">
        <v>4</v>
      </c>
      <c r="B8" s="94">
        <v>1</v>
      </c>
      <c r="C8" s="94">
        <v>2</v>
      </c>
      <c r="D8" s="94">
        <v>1</v>
      </c>
      <c r="E8" s="96" t="s">
        <v>380</v>
      </c>
    </row>
    <row r="9" spans="1:5" x14ac:dyDescent="0.25">
      <c r="A9" s="94">
        <v>4</v>
      </c>
      <c r="B9" s="94">
        <v>1</v>
      </c>
      <c r="C9" s="94">
        <v>2</v>
      </c>
      <c r="D9" s="94">
        <v>2</v>
      </c>
      <c r="E9" s="96" t="s">
        <v>381</v>
      </c>
    </row>
    <row r="10" spans="1:5" x14ac:dyDescent="0.25">
      <c r="A10" s="94">
        <v>4</v>
      </c>
      <c r="B10" s="94">
        <v>1</v>
      </c>
      <c r="C10" s="94">
        <v>2</v>
      </c>
      <c r="D10" s="94">
        <v>3</v>
      </c>
      <c r="E10" s="96" t="s">
        <v>382</v>
      </c>
    </row>
    <row r="11" spans="1:5" x14ac:dyDescent="0.25">
      <c r="A11" s="94">
        <v>4</v>
      </c>
      <c r="B11" s="94">
        <v>1</v>
      </c>
      <c r="C11" s="94">
        <v>2</v>
      </c>
      <c r="D11" s="94">
        <v>4</v>
      </c>
      <c r="E11" s="96" t="s">
        <v>383</v>
      </c>
    </row>
    <row r="12" spans="1:5" x14ac:dyDescent="0.25">
      <c r="A12" s="94">
        <v>4</v>
      </c>
      <c r="B12" s="94">
        <v>1</v>
      </c>
      <c r="C12" s="94">
        <v>2</v>
      </c>
      <c r="D12" s="94">
        <v>5</v>
      </c>
      <c r="E12" s="96" t="s">
        <v>384</v>
      </c>
    </row>
    <row r="13" spans="1:5" x14ac:dyDescent="0.25">
      <c r="A13" s="94">
        <v>4</v>
      </c>
      <c r="B13" s="94">
        <v>1</v>
      </c>
      <c r="C13" s="94">
        <v>2</v>
      </c>
      <c r="D13" s="94">
        <v>6</v>
      </c>
      <c r="E13" s="96" t="s">
        <v>385</v>
      </c>
    </row>
    <row r="14" spans="1:5" x14ac:dyDescent="0.25">
      <c r="A14" s="94">
        <v>4</v>
      </c>
      <c r="B14" s="94">
        <v>1</v>
      </c>
      <c r="C14" s="94">
        <v>2</v>
      </c>
      <c r="D14" s="94">
        <v>7</v>
      </c>
      <c r="E14" s="96" t="s">
        <v>386</v>
      </c>
    </row>
    <row r="15" spans="1:5" x14ac:dyDescent="0.25">
      <c r="A15" s="94">
        <v>4</v>
      </c>
      <c r="B15" s="94">
        <v>1</v>
      </c>
      <c r="C15" s="94">
        <v>2</v>
      </c>
      <c r="D15" s="94">
        <v>8</v>
      </c>
      <c r="E15" s="96" t="s">
        <v>387</v>
      </c>
    </row>
    <row r="16" spans="1:5" x14ac:dyDescent="0.25">
      <c r="A16" s="94">
        <v>4</v>
      </c>
      <c r="B16" s="94">
        <v>1</v>
      </c>
      <c r="C16" s="94">
        <v>2</v>
      </c>
      <c r="D16" s="94" t="s">
        <v>191</v>
      </c>
      <c r="E16" s="96" t="s">
        <v>378</v>
      </c>
    </row>
    <row r="17" spans="1:5" x14ac:dyDescent="0.25">
      <c r="A17" s="94">
        <v>4</v>
      </c>
      <c r="B17" s="94">
        <v>1</v>
      </c>
      <c r="C17" s="94">
        <v>3</v>
      </c>
      <c r="D17" s="94"/>
      <c r="E17" s="96" t="s">
        <v>388</v>
      </c>
    </row>
    <row r="18" spans="1:5" x14ac:dyDescent="0.25">
      <c r="A18" s="94">
        <v>4</v>
      </c>
      <c r="B18" s="94">
        <v>1</v>
      </c>
      <c r="C18" s="94">
        <v>3</v>
      </c>
      <c r="D18" s="94">
        <v>1</v>
      </c>
      <c r="E18" s="96" t="s">
        <v>389</v>
      </c>
    </row>
    <row r="19" spans="1:5" x14ac:dyDescent="0.25">
      <c r="A19" s="94">
        <v>4</v>
      </c>
      <c r="B19" s="94">
        <v>1</v>
      </c>
      <c r="C19" s="94">
        <v>3</v>
      </c>
      <c r="D19" s="94" t="s">
        <v>191</v>
      </c>
      <c r="E19" s="96" t="s">
        <v>390</v>
      </c>
    </row>
    <row r="20" spans="1:5" x14ac:dyDescent="0.25">
      <c r="A20" s="94">
        <v>4</v>
      </c>
      <c r="B20" s="94">
        <v>1</v>
      </c>
      <c r="C20" s="94">
        <v>4</v>
      </c>
      <c r="D20" s="94"/>
      <c r="E20" s="96" t="s">
        <v>391</v>
      </c>
    </row>
    <row r="21" spans="1:5" x14ac:dyDescent="0.25">
      <c r="A21" s="94">
        <v>4</v>
      </c>
      <c r="B21" s="94">
        <v>1</v>
      </c>
      <c r="C21" s="94">
        <v>4</v>
      </c>
      <c r="D21" s="94">
        <v>1</v>
      </c>
      <c r="E21" s="96" t="s">
        <v>392</v>
      </c>
    </row>
    <row r="22" spans="1:5" x14ac:dyDescent="0.25">
      <c r="A22" s="94">
        <v>4</v>
      </c>
      <c r="B22" s="94">
        <v>1</v>
      </c>
      <c r="C22" s="94">
        <v>4</v>
      </c>
      <c r="D22" s="94" t="s">
        <v>191</v>
      </c>
      <c r="E22" s="96" t="s">
        <v>378</v>
      </c>
    </row>
    <row r="23" spans="1:5" x14ac:dyDescent="0.25">
      <c r="A23" s="94">
        <v>4</v>
      </c>
      <c r="B23" s="94">
        <v>2</v>
      </c>
      <c r="C23" s="94"/>
      <c r="D23" s="94"/>
      <c r="E23" s="95" t="s">
        <v>393</v>
      </c>
    </row>
    <row r="24" spans="1:5" x14ac:dyDescent="0.25">
      <c r="A24" s="94">
        <v>4</v>
      </c>
      <c r="B24" s="94">
        <v>2</v>
      </c>
      <c r="C24" s="94">
        <v>1</v>
      </c>
      <c r="D24" s="94"/>
      <c r="E24" s="96" t="s">
        <v>394</v>
      </c>
    </row>
    <row r="25" spans="1:5" x14ac:dyDescent="0.25">
      <c r="A25" s="94">
        <v>4</v>
      </c>
      <c r="B25" s="94">
        <v>2</v>
      </c>
      <c r="C25" s="94">
        <v>1</v>
      </c>
      <c r="D25" s="94">
        <v>1</v>
      </c>
      <c r="E25" s="96" t="s">
        <v>394</v>
      </c>
    </row>
    <row r="26" spans="1:5" ht="25.5" x14ac:dyDescent="0.25">
      <c r="A26" s="94">
        <v>4</v>
      </c>
      <c r="B26" s="94">
        <v>2</v>
      </c>
      <c r="C26" s="94">
        <v>2</v>
      </c>
      <c r="D26" s="94"/>
      <c r="E26" s="96" t="s">
        <v>395</v>
      </c>
    </row>
    <row r="27" spans="1:5" ht="25.5" x14ac:dyDescent="0.25">
      <c r="A27" s="94">
        <v>4</v>
      </c>
      <c r="B27" s="94">
        <v>2</v>
      </c>
      <c r="C27" s="94">
        <v>2</v>
      </c>
      <c r="D27" s="94">
        <v>1</v>
      </c>
      <c r="E27" s="96" t="s">
        <v>395</v>
      </c>
    </row>
    <row r="28" spans="1:5" x14ac:dyDescent="0.25">
      <c r="A28" s="94">
        <v>4</v>
      </c>
      <c r="B28" s="94">
        <v>2</v>
      </c>
      <c r="C28" s="94">
        <v>3</v>
      </c>
      <c r="D28" s="94"/>
      <c r="E28" s="96" t="s">
        <v>396</v>
      </c>
    </row>
    <row r="29" spans="1:5" x14ac:dyDescent="0.25">
      <c r="A29" s="97">
        <v>4</v>
      </c>
      <c r="B29" s="97">
        <v>2</v>
      </c>
      <c r="C29" s="97">
        <v>3</v>
      </c>
      <c r="D29" s="97">
        <v>1</v>
      </c>
      <c r="E29" s="98" t="s">
        <v>396</v>
      </c>
    </row>
    <row r="30" spans="1:5" x14ac:dyDescent="0.25">
      <c r="A30" s="94">
        <v>4</v>
      </c>
      <c r="B30" s="94">
        <v>2</v>
      </c>
      <c r="C30" s="94">
        <v>4</v>
      </c>
      <c r="D30" s="94"/>
      <c r="E30" s="96" t="s">
        <v>181</v>
      </c>
    </row>
    <row r="31" spans="1:5" x14ac:dyDescent="0.25">
      <c r="A31" s="94">
        <v>4</v>
      </c>
      <c r="B31" s="94">
        <v>2</v>
      </c>
      <c r="C31" s="94">
        <v>4</v>
      </c>
      <c r="D31" s="94">
        <v>1</v>
      </c>
      <c r="E31" s="96" t="s">
        <v>397</v>
      </c>
    </row>
    <row r="32" spans="1:5" x14ac:dyDescent="0.25">
      <c r="A32" s="94">
        <v>4</v>
      </c>
      <c r="B32" s="94">
        <v>2</v>
      </c>
      <c r="C32" s="94">
        <v>4</v>
      </c>
      <c r="D32" s="94" t="s">
        <v>191</v>
      </c>
      <c r="E32" s="96" t="s">
        <v>398</v>
      </c>
    </row>
    <row r="33" spans="1:5" x14ac:dyDescent="0.25">
      <c r="A33" s="94">
        <v>4</v>
      </c>
      <c r="B33" s="94">
        <v>2</v>
      </c>
      <c r="C33" s="94">
        <v>5</v>
      </c>
      <c r="D33" s="94"/>
      <c r="E33" s="96" t="s">
        <v>399</v>
      </c>
    </row>
    <row r="34" spans="1:5" x14ac:dyDescent="0.25">
      <c r="A34" s="94">
        <v>4</v>
      </c>
      <c r="B34" s="94">
        <v>2</v>
      </c>
      <c r="C34" s="94">
        <v>5</v>
      </c>
      <c r="D34" s="94">
        <v>1</v>
      </c>
      <c r="E34" s="96" t="s">
        <v>399</v>
      </c>
    </row>
    <row r="35" spans="1:5" x14ac:dyDescent="0.25">
      <c r="A35" s="94">
        <v>4</v>
      </c>
      <c r="B35" s="94">
        <v>2</v>
      </c>
      <c r="C35" s="94">
        <v>5</v>
      </c>
      <c r="D35" s="94" t="s">
        <v>191</v>
      </c>
      <c r="E35" s="96" t="s">
        <v>400</v>
      </c>
    </row>
    <row r="36" spans="1:5" x14ac:dyDescent="0.25">
      <c r="A36" s="94">
        <v>4</v>
      </c>
      <c r="B36" s="94">
        <v>3</v>
      </c>
      <c r="C36" s="94"/>
      <c r="D36" s="94"/>
      <c r="E36" s="95" t="s">
        <v>401</v>
      </c>
    </row>
    <row r="37" spans="1:5" x14ac:dyDescent="0.25">
      <c r="A37" s="94">
        <v>4</v>
      </c>
      <c r="B37" s="94">
        <v>3</v>
      </c>
      <c r="C37" s="94">
        <v>1</v>
      </c>
      <c r="D37" s="94"/>
      <c r="E37" s="96" t="s">
        <v>402</v>
      </c>
    </row>
    <row r="38" spans="1:5" x14ac:dyDescent="0.25">
      <c r="A38" s="94">
        <v>4</v>
      </c>
      <c r="B38" s="94">
        <v>3</v>
      </c>
      <c r="C38" s="94">
        <v>1</v>
      </c>
      <c r="D38" s="94">
        <v>1</v>
      </c>
      <c r="E38" s="96" t="s">
        <v>402</v>
      </c>
    </row>
    <row r="39" spans="1:5" ht="25.5" x14ac:dyDescent="0.25">
      <c r="A39" s="94">
        <v>4</v>
      </c>
      <c r="B39" s="94">
        <v>3</v>
      </c>
      <c r="C39" s="94">
        <v>2</v>
      </c>
      <c r="D39" s="94"/>
      <c r="E39" s="96" t="s">
        <v>403</v>
      </c>
    </row>
    <row r="40" spans="1:5" ht="25.5" x14ac:dyDescent="0.25">
      <c r="A40" s="94">
        <v>4</v>
      </c>
      <c r="B40" s="94">
        <v>3</v>
      </c>
      <c r="C40" s="94">
        <v>2</v>
      </c>
      <c r="D40" s="94">
        <v>1</v>
      </c>
      <c r="E40" s="96" t="s">
        <v>403</v>
      </c>
    </row>
    <row r="41" spans="1:5" ht="25.5" x14ac:dyDescent="0.25">
      <c r="A41" s="94">
        <v>4</v>
      </c>
      <c r="B41" s="94">
        <v>3</v>
      </c>
      <c r="C41" s="94">
        <v>3</v>
      </c>
      <c r="D41" s="94"/>
      <c r="E41" s="96" t="s">
        <v>404</v>
      </c>
    </row>
    <row r="42" spans="1:5" ht="25.5" x14ac:dyDescent="0.25">
      <c r="A42" s="94">
        <v>4</v>
      </c>
      <c r="B42" s="94">
        <v>3</v>
      </c>
      <c r="C42" s="94">
        <v>3</v>
      </c>
      <c r="D42" s="94">
        <v>1</v>
      </c>
      <c r="E42" s="96" t="s">
        <v>404</v>
      </c>
    </row>
    <row r="43" spans="1:5" x14ac:dyDescent="0.25">
      <c r="A43" s="94">
        <v>4</v>
      </c>
      <c r="B43" s="94">
        <v>3</v>
      </c>
      <c r="C43" s="94">
        <v>4</v>
      </c>
      <c r="D43" s="94"/>
      <c r="E43" s="96" t="s">
        <v>405</v>
      </c>
    </row>
    <row r="44" spans="1:5" x14ac:dyDescent="0.25">
      <c r="A44" s="94">
        <v>4</v>
      </c>
      <c r="B44" s="94">
        <v>3</v>
      </c>
      <c r="C44" s="94">
        <v>4</v>
      </c>
      <c r="D44" s="94">
        <v>1</v>
      </c>
      <c r="E44" s="96" t="s">
        <v>405</v>
      </c>
    </row>
    <row r="45" spans="1:5" ht="38.25" x14ac:dyDescent="0.25">
      <c r="A45" s="94">
        <v>4</v>
      </c>
      <c r="B45" s="94">
        <v>3</v>
      </c>
      <c r="C45" s="94">
        <v>5</v>
      </c>
      <c r="D45" s="94"/>
      <c r="E45" s="96" t="s">
        <v>406</v>
      </c>
    </row>
    <row r="46" spans="1:5" ht="38.25" x14ac:dyDescent="0.25">
      <c r="A46" s="94">
        <v>4</v>
      </c>
      <c r="B46" s="94">
        <v>3</v>
      </c>
      <c r="C46" s="94">
        <v>5</v>
      </c>
      <c r="D46" s="94">
        <v>1</v>
      </c>
      <c r="E46" s="96" t="s">
        <v>406</v>
      </c>
    </row>
    <row r="47" spans="1:5" x14ac:dyDescent="0.25">
      <c r="A47" s="94">
        <v>4</v>
      </c>
      <c r="B47" s="94">
        <v>3</v>
      </c>
      <c r="C47" s="94">
        <v>6</v>
      </c>
      <c r="D47" s="94"/>
      <c r="E47" s="96" t="s">
        <v>407</v>
      </c>
    </row>
    <row r="48" spans="1:5" x14ac:dyDescent="0.25">
      <c r="A48" s="94">
        <v>4</v>
      </c>
      <c r="B48" s="94">
        <v>3</v>
      </c>
      <c r="C48" s="94">
        <v>6</v>
      </c>
      <c r="D48" s="94">
        <v>1</v>
      </c>
      <c r="E48" s="96" t="s">
        <v>407</v>
      </c>
    </row>
    <row r="49" spans="1:5" x14ac:dyDescent="0.25">
      <c r="A49" s="94">
        <v>4</v>
      </c>
      <c r="B49" s="94">
        <v>3</v>
      </c>
      <c r="C49" s="94">
        <v>9</v>
      </c>
      <c r="D49" s="94"/>
      <c r="E49" s="96" t="s">
        <v>408</v>
      </c>
    </row>
    <row r="50" spans="1:5" x14ac:dyDescent="0.25">
      <c r="A50" s="94">
        <v>4</v>
      </c>
      <c r="B50" s="94">
        <v>3</v>
      </c>
      <c r="C50" s="94">
        <v>9</v>
      </c>
      <c r="D50" s="94" t="s">
        <v>191</v>
      </c>
      <c r="E50" s="96" t="s">
        <v>408</v>
      </c>
    </row>
    <row r="51" spans="1:5" x14ac:dyDescent="0.25">
      <c r="A51" s="94">
        <v>5</v>
      </c>
      <c r="B51" s="94"/>
      <c r="C51" s="94"/>
      <c r="D51" s="94"/>
      <c r="E51" s="95" t="s">
        <v>21</v>
      </c>
    </row>
    <row r="52" spans="1:5" x14ac:dyDescent="0.25">
      <c r="A52" s="94">
        <v>5</v>
      </c>
      <c r="B52" s="94">
        <v>1</v>
      </c>
      <c r="C52" s="94"/>
      <c r="D52" s="94"/>
      <c r="E52" s="95" t="s">
        <v>409</v>
      </c>
    </row>
    <row r="53" spans="1:5" x14ac:dyDescent="0.25">
      <c r="A53" s="94">
        <v>5</v>
      </c>
      <c r="B53" s="94">
        <v>1</v>
      </c>
      <c r="C53" s="94">
        <v>1</v>
      </c>
      <c r="D53" s="94"/>
      <c r="E53" s="96" t="s">
        <v>410</v>
      </c>
    </row>
    <row r="54" spans="1:5" x14ac:dyDescent="0.25">
      <c r="A54" s="94">
        <v>5</v>
      </c>
      <c r="B54" s="94">
        <v>1</v>
      </c>
      <c r="C54" s="94">
        <v>1</v>
      </c>
      <c r="D54" s="94">
        <v>1</v>
      </c>
      <c r="E54" s="96" t="s">
        <v>411</v>
      </c>
    </row>
    <row r="55" spans="1:5" x14ac:dyDescent="0.25">
      <c r="A55" s="94">
        <v>5</v>
      </c>
      <c r="B55" s="94">
        <v>1</v>
      </c>
      <c r="C55" s="94">
        <v>1</v>
      </c>
      <c r="D55" s="94">
        <v>2</v>
      </c>
      <c r="E55" s="96" t="s">
        <v>412</v>
      </c>
    </row>
    <row r="56" spans="1:5" x14ac:dyDescent="0.25">
      <c r="A56" s="94">
        <v>5</v>
      </c>
      <c r="B56" s="94">
        <v>1</v>
      </c>
      <c r="C56" s="94">
        <v>1</v>
      </c>
      <c r="D56" s="94" t="s">
        <v>191</v>
      </c>
      <c r="E56" s="96" t="s">
        <v>413</v>
      </c>
    </row>
    <row r="57" spans="1:5" x14ac:dyDescent="0.25">
      <c r="A57" s="94">
        <v>5</v>
      </c>
      <c r="B57" s="94">
        <v>1</v>
      </c>
      <c r="C57" s="94">
        <v>2</v>
      </c>
      <c r="D57" s="94"/>
      <c r="E57" s="96" t="s">
        <v>414</v>
      </c>
    </row>
    <row r="58" spans="1:5" x14ac:dyDescent="0.25">
      <c r="A58" s="94">
        <v>5</v>
      </c>
      <c r="B58" s="94">
        <v>1</v>
      </c>
      <c r="C58" s="94">
        <v>2</v>
      </c>
      <c r="D58" s="94">
        <v>1</v>
      </c>
      <c r="E58" s="96" t="s">
        <v>415</v>
      </c>
    </row>
    <row r="59" spans="1:5" x14ac:dyDescent="0.25">
      <c r="A59" s="94">
        <v>5</v>
      </c>
      <c r="B59" s="94">
        <v>1</v>
      </c>
      <c r="C59" s="94">
        <v>2</v>
      </c>
      <c r="D59" s="94">
        <v>2</v>
      </c>
      <c r="E59" s="96" t="s">
        <v>416</v>
      </c>
    </row>
    <row r="60" spans="1:5" x14ac:dyDescent="0.25">
      <c r="A60" s="97">
        <v>5</v>
      </c>
      <c r="B60" s="97">
        <v>1</v>
      </c>
      <c r="C60" s="97">
        <v>2</v>
      </c>
      <c r="D60" s="97" t="s">
        <v>191</v>
      </c>
      <c r="E60" s="98" t="s">
        <v>417</v>
      </c>
    </row>
    <row r="61" spans="1:5" x14ac:dyDescent="0.25">
      <c r="A61" s="94">
        <v>5</v>
      </c>
      <c r="B61" s="94">
        <v>1</v>
      </c>
      <c r="C61" s="94">
        <v>3</v>
      </c>
      <c r="D61" s="94"/>
      <c r="E61" s="96" t="s">
        <v>418</v>
      </c>
    </row>
    <row r="62" spans="1:5" x14ac:dyDescent="0.25">
      <c r="A62" s="94">
        <v>5</v>
      </c>
      <c r="B62" s="94">
        <v>1</v>
      </c>
      <c r="C62" s="94">
        <v>3</v>
      </c>
      <c r="D62" s="94">
        <v>1</v>
      </c>
      <c r="E62" s="96" t="s">
        <v>419</v>
      </c>
    </row>
    <row r="63" spans="1:5" x14ac:dyDescent="0.25">
      <c r="A63" s="94">
        <v>5</v>
      </c>
      <c r="B63" s="94">
        <v>1</v>
      </c>
      <c r="C63" s="94">
        <v>3</v>
      </c>
      <c r="D63" s="94">
        <v>2</v>
      </c>
      <c r="E63" s="96" t="s">
        <v>420</v>
      </c>
    </row>
    <row r="64" spans="1:5" x14ac:dyDescent="0.25">
      <c r="A64" s="94">
        <v>5</v>
      </c>
      <c r="B64" s="94">
        <v>1</v>
      </c>
      <c r="C64" s="94">
        <v>3</v>
      </c>
      <c r="D64" s="94">
        <v>3</v>
      </c>
      <c r="E64" s="96" t="s">
        <v>421</v>
      </c>
    </row>
    <row r="65" spans="1:5" x14ac:dyDescent="0.25">
      <c r="A65" s="94">
        <v>5</v>
      </c>
      <c r="B65" s="94">
        <v>1</v>
      </c>
      <c r="C65" s="94">
        <v>3</v>
      </c>
      <c r="D65" s="94">
        <v>4</v>
      </c>
      <c r="E65" s="96" t="s">
        <v>422</v>
      </c>
    </row>
    <row r="66" spans="1:5" x14ac:dyDescent="0.25">
      <c r="A66" s="94">
        <v>5</v>
      </c>
      <c r="B66" s="94">
        <v>1</v>
      </c>
      <c r="C66" s="94">
        <v>4</v>
      </c>
      <c r="D66" s="94"/>
      <c r="E66" s="96" t="s">
        <v>423</v>
      </c>
    </row>
    <row r="67" spans="1:5" x14ac:dyDescent="0.25">
      <c r="A67" s="94">
        <v>5</v>
      </c>
      <c r="B67" s="94">
        <v>1</v>
      </c>
      <c r="C67" s="94">
        <v>4</v>
      </c>
      <c r="D67" s="94">
        <v>1</v>
      </c>
      <c r="E67" s="96" t="s">
        <v>424</v>
      </c>
    </row>
    <row r="68" spans="1:5" x14ac:dyDescent="0.25">
      <c r="A68" s="94">
        <v>5</v>
      </c>
      <c r="B68" s="94">
        <v>1</v>
      </c>
      <c r="C68" s="94">
        <v>4</v>
      </c>
      <c r="D68" s="94">
        <v>2</v>
      </c>
      <c r="E68" s="96" t="s">
        <v>425</v>
      </c>
    </row>
    <row r="69" spans="1:5" x14ac:dyDescent="0.25">
      <c r="A69" s="94">
        <v>5</v>
      </c>
      <c r="B69" s="94">
        <v>2</v>
      </c>
      <c r="C69" s="94"/>
      <c r="D69" s="94"/>
      <c r="E69" s="95" t="s">
        <v>426</v>
      </c>
    </row>
    <row r="70" spans="1:5" x14ac:dyDescent="0.25">
      <c r="A70" s="94">
        <v>5</v>
      </c>
      <c r="B70" s="94">
        <v>2</v>
      </c>
      <c r="C70" s="94">
        <v>1</v>
      </c>
      <c r="D70" s="94"/>
      <c r="E70" s="96" t="s">
        <v>427</v>
      </c>
    </row>
    <row r="71" spans="1:5" x14ac:dyDescent="0.25">
      <c r="A71" s="94">
        <v>5</v>
      </c>
      <c r="B71" s="94">
        <v>2</v>
      </c>
      <c r="C71" s="94">
        <v>1</v>
      </c>
      <c r="D71" s="94">
        <v>1</v>
      </c>
      <c r="E71" s="96" t="s">
        <v>428</v>
      </c>
    </row>
    <row r="72" spans="1:5" x14ac:dyDescent="0.25">
      <c r="A72" s="94">
        <v>5</v>
      </c>
      <c r="B72" s="94">
        <v>2</v>
      </c>
      <c r="C72" s="94">
        <v>1</v>
      </c>
      <c r="D72" s="94">
        <v>2</v>
      </c>
      <c r="E72" s="96" t="s">
        <v>429</v>
      </c>
    </row>
    <row r="73" spans="1:5" ht="25.5" x14ac:dyDescent="0.25">
      <c r="A73" s="94">
        <v>5</v>
      </c>
      <c r="B73" s="94">
        <v>2</v>
      </c>
      <c r="C73" s="94">
        <v>1</v>
      </c>
      <c r="D73" s="94">
        <v>3</v>
      </c>
      <c r="E73" s="96" t="s">
        <v>430</v>
      </c>
    </row>
    <row r="74" spans="1:5" ht="25.5" x14ac:dyDescent="0.25">
      <c r="A74" s="94">
        <v>5</v>
      </c>
      <c r="B74" s="94">
        <v>2</v>
      </c>
      <c r="C74" s="94">
        <v>1</v>
      </c>
      <c r="D74" s="94">
        <v>4</v>
      </c>
      <c r="E74" s="96" t="s">
        <v>431</v>
      </c>
    </row>
    <row r="75" spans="1:5" ht="25.5" x14ac:dyDescent="0.25">
      <c r="A75" s="94">
        <v>5</v>
      </c>
      <c r="B75" s="94">
        <v>2</v>
      </c>
      <c r="C75" s="94">
        <v>1</v>
      </c>
      <c r="D75" s="94">
        <v>5</v>
      </c>
      <c r="E75" s="96" t="s">
        <v>432</v>
      </c>
    </row>
    <row r="76" spans="1:5" ht="25.5" x14ac:dyDescent="0.25">
      <c r="A76" s="94">
        <v>5</v>
      </c>
      <c r="B76" s="94">
        <v>2</v>
      </c>
      <c r="C76" s="94">
        <v>1</v>
      </c>
      <c r="D76" s="94">
        <v>6</v>
      </c>
      <c r="E76" s="96" t="s">
        <v>433</v>
      </c>
    </row>
    <row r="77" spans="1:5" x14ac:dyDescent="0.25">
      <c r="A77" s="94">
        <v>5</v>
      </c>
      <c r="B77" s="94">
        <v>2</v>
      </c>
      <c r="C77" s="94">
        <v>1</v>
      </c>
      <c r="D77" s="94">
        <v>7</v>
      </c>
      <c r="E77" s="96" t="s">
        <v>434</v>
      </c>
    </row>
    <row r="78" spans="1:5" x14ac:dyDescent="0.25">
      <c r="A78" s="94">
        <v>5</v>
      </c>
      <c r="B78" s="94">
        <v>2</v>
      </c>
      <c r="C78" s="94">
        <v>1</v>
      </c>
      <c r="D78" s="94">
        <v>8</v>
      </c>
      <c r="E78" s="96" t="s">
        <v>435</v>
      </c>
    </row>
    <row r="79" spans="1:5" x14ac:dyDescent="0.25">
      <c r="A79" s="94">
        <v>5</v>
      </c>
      <c r="B79" s="94">
        <v>2</v>
      </c>
      <c r="C79" s="94">
        <v>1</v>
      </c>
      <c r="D79" s="94">
        <v>9</v>
      </c>
      <c r="E79" s="96" t="s">
        <v>436</v>
      </c>
    </row>
    <row r="80" spans="1:5" x14ac:dyDescent="0.25">
      <c r="A80" s="94">
        <v>5</v>
      </c>
      <c r="B80" s="94">
        <v>2</v>
      </c>
      <c r="C80" s="94">
        <v>1</v>
      </c>
      <c r="D80" s="94">
        <v>10</v>
      </c>
      <c r="E80" s="96" t="s">
        <v>437</v>
      </c>
    </row>
    <row r="81" spans="1:5" x14ac:dyDescent="0.25">
      <c r="A81" s="94">
        <v>5</v>
      </c>
      <c r="B81" s="94">
        <v>2</v>
      </c>
      <c r="C81" s="94">
        <v>1</v>
      </c>
      <c r="D81" s="94">
        <v>11</v>
      </c>
      <c r="E81" s="96" t="s">
        <v>438</v>
      </c>
    </row>
    <row r="82" spans="1:5" x14ac:dyDescent="0.25">
      <c r="A82" s="94">
        <v>5</v>
      </c>
      <c r="B82" s="94">
        <v>2</v>
      </c>
      <c r="C82" s="94">
        <v>1</v>
      </c>
      <c r="D82" s="94">
        <v>12</v>
      </c>
      <c r="E82" s="96" t="s">
        <v>439</v>
      </c>
    </row>
    <row r="83" spans="1:5" x14ac:dyDescent="0.25">
      <c r="A83" s="94">
        <v>5</v>
      </c>
      <c r="B83" s="94">
        <v>2</v>
      </c>
      <c r="C83" s="94">
        <v>1</v>
      </c>
      <c r="D83" s="94" t="s">
        <v>191</v>
      </c>
      <c r="E83" s="96" t="s">
        <v>440</v>
      </c>
    </row>
    <row r="84" spans="1:5" x14ac:dyDescent="0.25">
      <c r="A84" s="94">
        <v>5</v>
      </c>
      <c r="B84" s="94">
        <v>2</v>
      </c>
      <c r="C84" s="94">
        <v>2</v>
      </c>
      <c r="D84" s="94"/>
      <c r="E84" s="96" t="s">
        <v>441</v>
      </c>
    </row>
    <row r="85" spans="1:5" ht="25.5" x14ac:dyDescent="0.25">
      <c r="A85" s="94">
        <v>5</v>
      </c>
      <c r="B85" s="94">
        <v>2</v>
      </c>
      <c r="C85" s="94">
        <v>2</v>
      </c>
      <c r="D85" s="94">
        <v>1</v>
      </c>
      <c r="E85" s="96" t="s">
        <v>442</v>
      </c>
    </row>
    <row r="86" spans="1:5" ht="25.5" x14ac:dyDescent="0.25">
      <c r="A86" s="94">
        <v>5</v>
      </c>
      <c r="B86" s="94">
        <v>2</v>
      </c>
      <c r="C86" s="94">
        <v>2</v>
      </c>
      <c r="D86" s="94">
        <v>2</v>
      </c>
      <c r="E86" s="96" t="s">
        <v>443</v>
      </c>
    </row>
    <row r="87" spans="1:5" x14ac:dyDescent="0.25">
      <c r="A87" s="94">
        <v>5</v>
      </c>
      <c r="B87" s="94">
        <v>2</v>
      </c>
      <c r="C87" s="94">
        <v>2</v>
      </c>
      <c r="D87" s="94">
        <v>3</v>
      </c>
      <c r="E87" s="96" t="s">
        <v>444</v>
      </c>
    </row>
    <row r="88" spans="1:5" ht="25.5" x14ac:dyDescent="0.25">
      <c r="A88" s="94">
        <v>5</v>
      </c>
      <c r="B88" s="94">
        <v>2</v>
      </c>
      <c r="C88" s="94">
        <v>2</v>
      </c>
      <c r="D88" s="94">
        <v>4</v>
      </c>
      <c r="E88" s="103" t="s">
        <v>445</v>
      </c>
    </row>
    <row r="89" spans="1:5" x14ac:dyDescent="0.25">
      <c r="A89" s="94">
        <v>5</v>
      </c>
      <c r="B89" s="94">
        <v>2</v>
      </c>
      <c r="C89" s="94">
        <v>2</v>
      </c>
      <c r="D89" s="94">
        <v>5</v>
      </c>
      <c r="E89" s="96" t="s">
        <v>446</v>
      </c>
    </row>
    <row r="90" spans="1:5" x14ac:dyDescent="0.25">
      <c r="A90" s="94">
        <v>5</v>
      </c>
      <c r="B90" s="94">
        <v>2</v>
      </c>
      <c r="C90" s="94">
        <v>2</v>
      </c>
      <c r="D90" s="94" t="s">
        <v>191</v>
      </c>
      <c r="E90" s="96" t="s">
        <v>447</v>
      </c>
    </row>
    <row r="91" spans="1:5" x14ac:dyDescent="0.25">
      <c r="A91" s="94">
        <v>5</v>
      </c>
      <c r="B91" s="94">
        <v>2</v>
      </c>
      <c r="C91" s="94">
        <v>3</v>
      </c>
      <c r="D91" s="94"/>
      <c r="E91" s="96" t="s">
        <v>448</v>
      </c>
    </row>
    <row r="92" spans="1:5" x14ac:dyDescent="0.25">
      <c r="A92" s="94">
        <v>5</v>
      </c>
      <c r="B92" s="94">
        <v>2</v>
      </c>
      <c r="C92" s="94">
        <v>3</v>
      </c>
      <c r="D92" s="94">
        <v>1</v>
      </c>
      <c r="E92" s="96" t="s">
        <v>449</v>
      </c>
    </row>
    <row r="93" spans="1:5" x14ac:dyDescent="0.25">
      <c r="A93" s="97">
        <v>5</v>
      </c>
      <c r="B93" s="97">
        <v>2</v>
      </c>
      <c r="C93" s="97">
        <v>3</v>
      </c>
      <c r="D93" s="97">
        <v>2</v>
      </c>
      <c r="E93" s="98" t="s">
        <v>450</v>
      </c>
    </row>
    <row r="94" spans="1:5" x14ac:dyDescent="0.25">
      <c r="A94" s="94">
        <v>5</v>
      </c>
      <c r="B94" s="94">
        <v>2</v>
      </c>
      <c r="C94" s="94">
        <v>3</v>
      </c>
      <c r="D94" s="94">
        <v>3</v>
      </c>
      <c r="E94" s="96" t="s">
        <v>451</v>
      </c>
    </row>
    <row r="95" spans="1:5" x14ac:dyDescent="0.25">
      <c r="A95" s="94">
        <v>5</v>
      </c>
      <c r="B95" s="94">
        <v>2</v>
      </c>
      <c r="C95" s="94">
        <v>4</v>
      </c>
      <c r="D95" s="94"/>
      <c r="E95" s="96" t="s">
        <v>452</v>
      </c>
    </row>
    <row r="96" spans="1:5" x14ac:dyDescent="0.25">
      <c r="A96" s="94">
        <v>5</v>
      </c>
      <c r="B96" s="94">
        <v>2</v>
      </c>
      <c r="C96" s="94">
        <v>4</v>
      </c>
      <c r="D96" s="94">
        <v>1</v>
      </c>
      <c r="E96" s="96" t="s">
        <v>453</v>
      </c>
    </row>
    <row r="97" spans="1:5" x14ac:dyDescent="0.25">
      <c r="A97" s="94">
        <v>5</v>
      </c>
      <c r="B97" s="94">
        <v>2</v>
      </c>
      <c r="C97" s="94">
        <v>4</v>
      </c>
      <c r="D97" s="94">
        <v>2</v>
      </c>
      <c r="E97" s="96" t="s">
        <v>454</v>
      </c>
    </row>
    <row r="98" spans="1:5" x14ac:dyDescent="0.25">
      <c r="A98" s="94">
        <v>5</v>
      </c>
      <c r="B98" s="94">
        <v>2</v>
      </c>
      <c r="C98" s="94">
        <v>4</v>
      </c>
      <c r="D98" s="94">
        <v>3</v>
      </c>
      <c r="E98" s="96" t="s">
        <v>455</v>
      </c>
    </row>
    <row r="99" spans="1:5" x14ac:dyDescent="0.25">
      <c r="A99" s="94">
        <v>5</v>
      </c>
      <c r="B99" s="94">
        <v>2</v>
      </c>
      <c r="C99" s="94">
        <v>4</v>
      </c>
      <c r="D99" s="94" t="s">
        <v>191</v>
      </c>
      <c r="E99" s="96" t="s">
        <v>456</v>
      </c>
    </row>
    <row r="100" spans="1:5" x14ac:dyDescent="0.25">
      <c r="A100" s="94">
        <v>5</v>
      </c>
      <c r="B100" s="94">
        <v>2</v>
      </c>
      <c r="C100" s="94">
        <v>5</v>
      </c>
      <c r="D100" s="94"/>
      <c r="E100" s="96" t="s">
        <v>457</v>
      </c>
    </row>
    <row r="101" spans="1:5" x14ac:dyDescent="0.25">
      <c r="A101" s="94">
        <v>5</v>
      </c>
      <c r="B101" s="94">
        <v>2</v>
      </c>
      <c r="C101" s="94">
        <v>5</v>
      </c>
      <c r="D101" s="94">
        <v>1</v>
      </c>
      <c r="E101" s="96" t="s">
        <v>458</v>
      </c>
    </row>
    <row r="102" spans="1:5" x14ac:dyDescent="0.25">
      <c r="A102" s="94">
        <v>5</v>
      </c>
      <c r="B102" s="94">
        <v>2</v>
      </c>
      <c r="C102" s="94">
        <v>5</v>
      </c>
      <c r="D102" s="94">
        <v>2</v>
      </c>
      <c r="E102" s="96" t="s">
        <v>459</v>
      </c>
    </row>
    <row r="103" spans="1:5" x14ac:dyDescent="0.25">
      <c r="A103" s="94">
        <v>5</v>
      </c>
      <c r="B103" s="94">
        <v>2</v>
      </c>
      <c r="C103" s="94">
        <v>5</v>
      </c>
      <c r="D103" s="94">
        <v>3</v>
      </c>
      <c r="E103" s="96" t="s">
        <v>460</v>
      </c>
    </row>
    <row r="104" spans="1:5" x14ac:dyDescent="0.25">
      <c r="A104" s="94">
        <v>5</v>
      </c>
      <c r="B104" s="94">
        <v>2</v>
      </c>
      <c r="C104" s="94">
        <v>5</v>
      </c>
      <c r="D104" s="94">
        <v>4</v>
      </c>
      <c r="E104" s="96" t="s">
        <v>461</v>
      </c>
    </row>
    <row r="105" spans="1:5" x14ac:dyDescent="0.25">
      <c r="A105" s="94">
        <v>5</v>
      </c>
      <c r="B105" s="94">
        <v>2</v>
      </c>
      <c r="C105" s="94">
        <v>5</v>
      </c>
      <c r="D105" s="94">
        <v>5</v>
      </c>
      <c r="E105" s="96" t="s">
        <v>462</v>
      </c>
    </row>
    <row r="106" spans="1:5" x14ac:dyDescent="0.25">
      <c r="A106" s="94">
        <v>5</v>
      </c>
      <c r="B106" s="94">
        <v>2</v>
      </c>
      <c r="C106" s="94">
        <v>5</v>
      </c>
      <c r="D106" s="94">
        <v>6</v>
      </c>
      <c r="E106" s="96" t="s">
        <v>463</v>
      </c>
    </row>
    <row r="107" spans="1:5" x14ac:dyDescent="0.25">
      <c r="A107" s="94">
        <v>5</v>
      </c>
      <c r="B107" s="94">
        <v>2</v>
      </c>
      <c r="C107" s="94">
        <v>5</v>
      </c>
      <c r="D107" s="94">
        <v>7</v>
      </c>
      <c r="E107" s="96" t="s">
        <v>464</v>
      </c>
    </row>
    <row r="108" spans="1:5" x14ac:dyDescent="0.25">
      <c r="A108" s="94">
        <v>5</v>
      </c>
      <c r="B108" s="94">
        <v>2</v>
      </c>
      <c r="C108" s="94">
        <v>5</v>
      </c>
      <c r="D108" s="94" t="s">
        <v>191</v>
      </c>
      <c r="E108" s="96" t="s">
        <v>465</v>
      </c>
    </row>
    <row r="109" spans="1:5" x14ac:dyDescent="0.25">
      <c r="A109" s="94">
        <v>5</v>
      </c>
      <c r="B109" s="94">
        <v>2</v>
      </c>
      <c r="C109" s="94">
        <v>6</v>
      </c>
      <c r="D109" s="94"/>
      <c r="E109" s="96" t="s">
        <v>466</v>
      </c>
    </row>
    <row r="110" spans="1:5" x14ac:dyDescent="0.25">
      <c r="A110" s="94">
        <v>5</v>
      </c>
      <c r="B110" s="94">
        <v>2</v>
      </c>
      <c r="C110" s="94">
        <v>6</v>
      </c>
      <c r="D110" s="94">
        <v>1</v>
      </c>
      <c r="E110" s="96" t="s">
        <v>467</v>
      </c>
    </row>
    <row r="111" spans="1:5" x14ac:dyDescent="0.25">
      <c r="A111" s="94">
        <v>5</v>
      </c>
      <c r="B111" s="94">
        <v>2</v>
      </c>
      <c r="C111" s="94">
        <v>6</v>
      </c>
      <c r="D111" s="94">
        <v>2</v>
      </c>
      <c r="E111" s="96" t="s">
        <v>468</v>
      </c>
    </row>
    <row r="112" spans="1:5" x14ac:dyDescent="0.25">
      <c r="A112" s="94">
        <v>5</v>
      </c>
      <c r="B112" s="94">
        <v>2</v>
      </c>
      <c r="C112" s="94">
        <v>6</v>
      </c>
      <c r="D112" s="94">
        <v>3</v>
      </c>
      <c r="E112" s="96" t="s">
        <v>469</v>
      </c>
    </row>
    <row r="113" spans="1:5" x14ac:dyDescent="0.25">
      <c r="A113" s="94">
        <v>5</v>
      </c>
      <c r="B113" s="94">
        <v>2</v>
      </c>
      <c r="C113" s="94">
        <v>6</v>
      </c>
      <c r="D113" s="94">
        <v>4</v>
      </c>
      <c r="E113" s="96" t="s">
        <v>470</v>
      </c>
    </row>
    <row r="114" spans="1:5" x14ac:dyDescent="0.25">
      <c r="A114" s="94">
        <v>5</v>
      </c>
      <c r="B114" s="94">
        <v>2</v>
      </c>
      <c r="C114" s="94">
        <v>6</v>
      </c>
      <c r="D114" s="94">
        <v>5</v>
      </c>
      <c r="E114" s="96" t="s">
        <v>471</v>
      </c>
    </row>
    <row r="115" spans="1:5" x14ac:dyDescent="0.25">
      <c r="A115" s="94">
        <v>5</v>
      </c>
      <c r="B115" s="94">
        <v>2</v>
      </c>
      <c r="C115" s="94">
        <v>6</v>
      </c>
      <c r="D115" s="94">
        <v>6</v>
      </c>
      <c r="E115" s="96" t="s">
        <v>472</v>
      </c>
    </row>
    <row r="116" spans="1:5" ht="25.5" x14ac:dyDescent="0.25">
      <c r="A116" s="94">
        <v>5</v>
      </c>
      <c r="B116" s="94">
        <v>2</v>
      </c>
      <c r="C116" s="94">
        <v>6</v>
      </c>
      <c r="D116" s="94">
        <v>7</v>
      </c>
      <c r="E116" s="96" t="s">
        <v>473</v>
      </c>
    </row>
    <row r="117" spans="1:5" ht="25.5" x14ac:dyDescent="0.25">
      <c r="A117" s="94">
        <v>5</v>
      </c>
      <c r="B117" s="94">
        <v>2</v>
      </c>
      <c r="C117" s="94">
        <v>6</v>
      </c>
      <c r="D117" s="94">
        <v>8</v>
      </c>
      <c r="E117" s="96" t="s">
        <v>474</v>
      </c>
    </row>
    <row r="118" spans="1:5" x14ac:dyDescent="0.25">
      <c r="A118" s="94">
        <v>5</v>
      </c>
      <c r="B118" s="94">
        <v>2</v>
      </c>
      <c r="C118" s="94">
        <v>6</v>
      </c>
      <c r="D118" s="94" t="s">
        <v>191</v>
      </c>
      <c r="E118" s="96" t="s">
        <v>475</v>
      </c>
    </row>
    <row r="119" spans="1:5" ht="25.5" x14ac:dyDescent="0.25">
      <c r="A119" s="94">
        <v>5</v>
      </c>
      <c r="B119" s="94">
        <v>2</v>
      </c>
      <c r="C119" s="94">
        <v>7</v>
      </c>
      <c r="D119" s="94"/>
      <c r="E119" s="96" t="s">
        <v>476</v>
      </c>
    </row>
    <row r="120" spans="1:5" ht="25.5" x14ac:dyDescent="0.25">
      <c r="A120" s="94">
        <v>5</v>
      </c>
      <c r="B120" s="94">
        <v>2</v>
      </c>
      <c r="C120" s="94">
        <v>7</v>
      </c>
      <c r="D120" s="94">
        <v>1</v>
      </c>
      <c r="E120" s="96" t="s">
        <v>477</v>
      </c>
    </row>
    <row r="121" spans="1:5" ht="25.5" x14ac:dyDescent="0.25">
      <c r="A121" s="94">
        <v>5</v>
      </c>
      <c r="B121" s="94">
        <v>2</v>
      </c>
      <c r="C121" s="94">
        <v>7</v>
      </c>
      <c r="D121" s="94">
        <v>2</v>
      </c>
      <c r="E121" s="96" t="s">
        <v>478</v>
      </c>
    </row>
    <row r="122" spans="1:5" ht="25.5" x14ac:dyDescent="0.25">
      <c r="A122" s="94">
        <v>5</v>
      </c>
      <c r="B122" s="94">
        <v>2</v>
      </c>
      <c r="C122" s="94">
        <v>7</v>
      </c>
      <c r="D122" s="94">
        <v>3</v>
      </c>
      <c r="E122" s="96" t="s">
        <v>479</v>
      </c>
    </row>
    <row r="123" spans="1:5" x14ac:dyDescent="0.25">
      <c r="A123" s="94">
        <v>5</v>
      </c>
      <c r="B123" s="94">
        <v>2</v>
      </c>
      <c r="C123" s="94">
        <v>7</v>
      </c>
      <c r="D123" s="94">
        <v>4</v>
      </c>
      <c r="E123" s="96" t="s">
        <v>480</v>
      </c>
    </row>
    <row r="124" spans="1:5" x14ac:dyDescent="0.25">
      <c r="A124" s="94">
        <v>5</v>
      </c>
      <c r="B124" s="94">
        <v>2</v>
      </c>
      <c r="C124" s="94">
        <v>7</v>
      </c>
      <c r="D124" s="94">
        <v>5</v>
      </c>
      <c r="E124" s="96" t="s">
        <v>481</v>
      </c>
    </row>
    <row r="125" spans="1:5" ht="25.5" x14ac:dyDescent="0.25">
      <c r="A125" s="94">
        <v>5</v>
      </c>
      <c r="B125" s="94">
        <v>2</v>
      </c>
      <c r="C125" s="94">
        <v>7</v>
      </c>
      <c r="D125" s="94" t="s">
        <v>191</v>
      </c>
      <c r="E125" s="96" t="s">
        <v>482</v>
      </c>
    </row>
    <row r="126" spans="1:5" x14ac:dyDescent="0.25">
      <c r="A126" s="97">
        <v>5</v>
      </c>
      <c r="B126" s="97">
        <v>3</v>
      </c>
      <c r="C126" s="97"/>
      <c r="D126" s="97"/>
      <c r="E126" s="99" t="s">
        <v>483</v>
      </c>
    </row>
    <row r="127" spans="1:5" x14ac:dyDescent="0.25">
      <c r="A127" s="94">
        <v>5</v>
      </c>
      <c r="B127" s="94">
        <v>3</v>
      </c>
      <c r="C127" s="94">
        <v>1</v>
      </c>
      <c r="D127" s="94"/>
      <c r="E127" s="96" t="s">
        <v>484</v>
      </c>
    </row>
    <row r="128" spans="1:5" x14ac:dyDescent="0.25">
      <c r="A128" s="94">
        <v>5</v>
      </c>
      <c r="B128" s="94">
        <v>3</v>
      </c>
      <c r="C128" s="94">
        <v>1</v>
      </c>
      <c r="D128" s="94">
        <v>1</v>
      </c>
      <c r="E128" s="96" t="s">
        <v>485</v>
      </c>
    </row>
    <row r="129" spans="1:5" x14ac:dyDescent="0.25">
      <c r="A129" s="94">
        <v>5</v>
      </c>
      <c r="B129" s="94">
        <v>3</v>
      </c>
      <c r="C129" s="94">
        <v>1</v>
      </c>
      <c r="D129" s="94">
        <v>2</v>
      </c>
      <c r="E129" s="96" t="s">
        <v>486</v>
      </c>
    </row>
    <row r="130" spans="1:5" ht="25.5" x14ac:dyDescent="0.25">
      <c r="A130" s="94">
        <v>5</v>
      </c>
      <c r="B130" s="94">
        <v>3</v>
      </c>
      <c r="C130" s="94">
        <v>1</v>
      </c>
      <c r="D130" s="94">
        <v>3</v>
      </c>
      <c r="E130" s="96" t="s">
        <v>487</v>
      </c>
    </row>
    <row r="131" spans="1:5" x14ac:dyDescent="0.25">
      <c r="A131" s="94">
        <v>5</v>
      </c>
      <c r="B131" s="94">
        <v>3</v>
      </c>
      <c r="C131" s="94">
        <v>1</v>
      </c>
      <c r="D131" s="94">
        <v>4</v>
      </c>
      <c r="E131" s="96" t="s">
        <v>488</v>
      </c>
    </row>
    <row r="132" spans="1:5" x14ac:dyDescent="0.25">
      <c r="A132" s="94">
        <v>5</v>
      </c>
      <c r="B132" s="94">
        <v>3</v>
      </c>
      <c r="C132" s="94">
        <v>1</v>
      </c>
      <c r="D132" s="94">
        <v>5</v>
      </c>
      <c r="E132" s="96" t="s">
        <v>489</v>
      </c>
    </row>
    <row r="133" spans="1:5" x14ac:dyDescent="0.25">
      <c r="A133" s="94">
        <v>5</v>
      </c>
      <c r="B133" s="94">
        <v>3</v>
      </c>
      <c r="C133" s="94">
        <v>1</v>
      </c>
      <c r="D133" s="94" t="s">
        <v>191</v>
      </c>
      <c r="E133" s="96" t="s">
        <v>490</v>
      </c>
    </row>
    <row r="134" spans="1:5" x14ac:dyDescent="0.25">
      <c r="A134" s="94">
        <v>5</v>
      </c>
      <c r="B134" s="94">
        <v>3</v>
      </c>
      <c r="C134" s="94">
        <v>2</v>
      </c>
      <c r="D134" s="94"/>
      <c r="E134" s="96" t="s">
        <v>491</v>
      </c>
    </row>
    <row r="135" spans="1:5" x14ac:dyDescent="0.25">
      <c r="A135" s="94">
        <v>5</v>
      </c>
      <c r="B135" s="94">
        <v>3</v>
      </c>
      <c r="C135" s="94">
        <v>2</v>
      </c>
      <c r="D135" s="94">
        <v>1</v>
      </c>
      <c r="E135" s="96" t="s">
        <v>492</v>
      </c>
    </row>
    <row r="136" spans="1:5" x14ac:dyDescent="0.25">
      <c r="A136" s="94">
        <v>5</v>
      </c>
      <c r="B136" s="94">
        <v>3</v>
      </c>
      <c r="C136" s="94">
        <v>2</v>
      </c>
      <c r="D136" s="94">
        <v>2</v>
      </c>
      <c r="E136" s="96" t="s">
        <v>493</v>
      </c>
    </row>
    <row r="137" spans="1:5" x14ac:dyDescent="0.25">
      <c r="A137" s="94">
        <v>5</v>
      </c>
      <c r="B137" s="94">
        <v>3</v>
      </c>
      <c r="C137" s="94">
        <v>2</v>
      </c>
      <c r="D137" s="94">
        <v>3</v>
      </c>
      <c r="E137" s="96" t="s">
        <v>494</v>
      </c>
    </row>
    <row r="138" spans="1:5" ht="25.5" x14ac:dyDescent="0.25">
      <c r="A138" s="94">
        <v>5</v>
      </c>
      <c r="B138" s="94">
        <v>3</v>
      </c>
      <c r="C138" s="94">
        <v>2</v>
      </c>
      <c r="D138" s="94">
        <v>4</v>
      </c>
      <c r="E138" s="96" t="s">
        <v>495</v>
      </c>
    </row>
    <row r="139" spans="1:5" x14ac:dyDescent="0.25">
      <c r="A139" s="94">
        <v>5</v>
      </c>
      <c r="B139" s="94">
        <v>3</v>
      </c>
      <c r="C139" s="94">
        <v>2</v>
      </c>
      <c r="D139" s="94">
        <v>5</v>
      </c>
      <c r="E139" s="96" t="s">
        <v>496</v>
      </c>
    </row>
    <row r="140" spans="1:5" x14ac:dyDescent="0.25">
      <c r="A140" s="94">
        <v>5</v>
      </c>
      <c r="B140" s="94">
        <v>3</v>
      </c>
      <c r="C140" s="94">
        <v>2</v>
      </c>
      <c r="D140" s="94">
        <v>6</v>
      </c>
      <c r="E140" s="96" t="s">
        <v>497</v>
      </c>
    </row>
    <row r="141" spans="1:5" x14ac:dyDescent="0.25">
      <c r="A141" s="94">
        <v>5</v>
      </c>
      <c r="B141" s="94">
        <v>3</v>
      </c>
      <c r="C141" s="94">
        <v>2</v>
      </c>
      <c r="D141" s="94">
        <v>7</v>
      </c>
      <c r="E141" s="96" t="s">
        <v>498</v>
      </c>
    </row>
    <row r="142" spans="1:5" x14ac:dyDescent="0.25">
      <c r="A142" s="94">
        <v>5</v>
      </c>
      <c r="B142" s="94">
        <v>3</v>
      </c>
      <c r="C142" s="94">
        <v>2</v>
      </c>
      <c r="D142" s="94">
        <v>8</v>
      </c>
      <c r="E142" s="96" t="s">
        <v>499</v>
      </c>
    </row>
    <row r="143" spans="1:5" ht="25.5" x14ac:dyDescent="0.25">
      <c r="A143" s="94">
        <v>5</v>
      </c>
      <c r="B143" s="94">
        <v>3</v>
      </c>
      <c r="C143" s="94">
        <v>2</v>
      </c>
      <c r="D143" s="94">
        <v>9</v>
      </c>
      <c r="E143" s="96" t="s">
        <v>500</v>
      </c>
    </row>
    <row r="144" spans="1:5" x14ac:dyDescent="0.25">
      <c r="A144" s="94">
        <v>5</v>
      </c>
      <c r="B144" s="94">
        <v>3</v>
      </c>
      <c r="C144" s="94">
        <v>2</v>
      </c>
      <c r="D144" s="94">
        <v>10</v>
      </c>
      <c r="E144" s="96" t="s">
        <v>501</v>
      </c>
    </row>
    <row r="145" spans="1:5" x14ac:dyDescent="0.25">
      <c r="A145" s="94">
        <v>5</v>
      </c>
      <c r="B145" s="94">
        <v>3</v>
      </c>
      <c r="C145" s="94">
        <v>2</v>
      </c>
      <c r="D145" s="94">
        <v>11</v>
      </c>
      <c r="E145" s="96" t="s">
        <v>502</v>
      </c>
    </row>
    <row r="146" spans="1:5" x14ac:dyDescent="0.25">
      <c r="A146" s="94">
        <v>5</v>
      </c>
      <c r="B146" s="94">
        <v>3</v>
      </c>
      <c r="C146" s="94">
        <v>2</v>
      </c>
      <c r="D146" s="94" t="s">
        <v>191</v>
      </c>
      <c r="E146" s="96" t="s">
        <v>503</v>
      </c>
    </row>
    <row r="147" spans="1:5" x14ac:dyDescent="0.25">
      <c r="A147" s="94">
        <v>5</v>
      </c>
      <c r="B147" s="94">
        <v>3</v>
      </c>
      <c r="C147" s="94">
        <v>3</v>
      </c>
      <c r="D147" s="94"/>
      <c r="E147" s="96" t="s">
        <v>504</v>
      </c>
    </row>
    <row r="148" spans="1:5" x14ac:dyDescent="0.25">
      <c r="A148" s="94">
        <v>5</v>
      </c>
      <c r="B148" s="94">
        <v>3</v>
      </c>
      <c r="C148" s="94">
        <v>3</v>
      </c>
      <c r="D148" s="94">
        <v>1</v>
      </c>
      <c r="E148" s="96" t="s">
        <v>492</v>
      </c>
    </row>
    <row r="149" spans="1:5" x14ac:dyDescent="0.25">
      <c r="A149" s="94">
        <v>5</v>
      </c>
      <c r="B149" s="94">
        <v>3</v>
      </c>
      <c r="C149" s="94">
        <v>3</v>
      </c>
      <c r="D149" s="94">
        <v>2</v>
      </c>
      <c r="E149" s="96" t="s">
        <v>505</v>
      </c>
    </row>
    <row r="150" spans="1:5" x14ac:dyDescent="0.25">
      <c r="A150" s="94">
        <v>5</v>
      </c>
      <c r="B150" s="94">
        <v>3</v>
      </c>
      <c r="C150" s="94">
        <v>3</v>
      </c>
      <c r="D150" s="94">
        <v>3</v>
      </c>
      <c r="E150" s="96" t="s">
        <v>506</v>
      </c>
    </row>
    <row r="151" spans="1:5" x14ac:dyDescent="0.25">
      <c r="A151" s="94">
        <v>5</v>
      </c>
      <c r="B151" s="94">
        <v>3</v>
      </c>
      <c r="C151" s="94">
        <v>3</v>
      </c>
      <c r="D151" s="94">
        <v>4</v>
      </c>
      <c r="E151" s="96" t="s">
        <v>507</v>
      </c>
    </row>
    <row r="152" spans="1:5" x14ac:dyDescent="0.25">
      <c r="A152" s="94">
        <v>5</v>
      </c>
      <c r="B152" s="94">
        <v>3</v>
      </c>
      <c r="C152" s="94">
        <v>3</v>
      </c>
      <c r="D152" s="94">
        <v>5</v>
      </c>
      <c r="E152" s="96" t="s">
        <v>508</v>
      </c>
    </row>
    <row r="153" spans="1:5" x14ac:dyDescent="0.25">
      <c r="A153" s="94">
        <v>5</v>
      </c>
      <c r="B153" s="94">
        <v>3</v>
      </c>
      <c r="C153" s="94">
        <v>3</v>
      </c>
      <c r="D153" s="94" t="s">
        <v>191</v>
      </c>
      <c r="E153" s="96" t="s">
        <v>509</v>
      </c>
    </row>
    <row r="154" spans="1:5" x14ac:dyDescent="0.25">
      <c r="A154" s="94">
        <v>5</v>
      </c>
      <c r="B154" s="94">
        <v>3</v>
      </c>
      <c r="C154" s="94">
        <v>4</v>
      </c>
      <c r="D154" s="94"/>
      <c r="E154" s="96" t="s">
        <v>510</v>
      </c>
    </row>
    <row r="155" spans="1:5" x14ac:dyDescent="0.25">
      <c r="A155" s="94">
        <v>5</v>
      </c>
      <c r="B155" s="94">
        <v>3</v>
      </c>
      <c r="C155" s="94">
        <v>4</v>
      </c>
      <c r="D155" s="94">
        <v>1</v>
      </c>
      <c r="E155" s="96" t="s">
        <v>492</v>
      </c>
    </row>
    <row r="156" spans="1:5" x14ac:dyDescent="0.25">
      <c r="A156" s="94">
        <v>5</v>
      </c>
      <c r="B156" s="94">
        <v>3</v>
      </c>
      <c r="C156" s="94">
        <v>4</v>
      </c>
      <c r="D156" s="94">
        <v>2</v>
      </c>
      <c r="E156" s="96" t="s">
        <v>511</v>
      </c>
    </row>
    <row r="157" spans="1:5" x14ac:dyDescent="0.25">
      <c r="A157" s="94">
        <v>5</v>
      </c>
      <c r="B157" s="94">
        <v>3</v>
      </c>
      <c r="C157" s="94">
        <v>4</v>
      </c>
      <c r="D157" s="94">
        <v>3</v>
      </c>
      <c r="E157" s="96" t="s">
        <v>512</v>
      </c>
    </row>
    <row r="158" spans="1:5" x14ac:dyDescent="0.25">
      <c r="A158" s="94">
        <v>5</v>
      </c>
      <c r="B158" s="94">
        <v>3</v>
      </c>
      <c r="C158" s="94">
        <v>4</v>
      </c>
      <c r="D158" s="94">
        <v>4</v>
      </c>
      <c r="E158" s="96" t="s">
        <v>513</v>
      </c>
    </row>
    <row r="159" spans="1:5" x14ac:dyDescent="0.25">
      <c r="A159" s="97">
        <v>5</v>
      </c>
      <c r="B159" s="97">
        <v>3</v>
      </c>
      <c r="C159" s="97">
        <v>5</v>
      </c>
      <c r="D159" s="97"/>
      <c r="E159" s="98" t="s">
        <v>514</v>
      </c>
    </row>
    <row r="160" spans="1:5" x14ac:dyDescent="0.25">
      <c r="A160" s="94">
        <v>5</v>
      </c>
      <c r="B160" s="94">
        <v>3</v>
      </c>
      <c r="C160" s="94">
        <v>5</v>
      </c>
      <c r="D160" s="94">
        <v>1</v>
      </c>
      <c r="E160" s="96" t="s">
        <v>492</v>
      </c>
    </row>
    <row r="161" spans="1:5" x14ac:dyDescent="0.25">
      <c r="A161" s="94">
        <v>5</v>
      </c>
      <c r="B161" s="94">
        <v>3</v>
      </c>
      <c r="C161" s="94">
        <v>5</v>
      </c>
      <c r="D161" s="94">
        <v>2</v>
      </c>
      <c r="E161" s="96" t="s">
        <v>511</v>
      </c>
    </row>
    <row r="162" spans="1:5" x14ac:dyDescent="0.25">
      <c r="A162" s="94">
        <v>5</v>
      </c>
      <c r="B162" s="94">
        <v>3</v>
      </c>
      <c r="C162" s="94">
        <v>5</v>
      </c>
      <c r="D162" s="94">
        <v>3</v>
      </c>
      <c r="E162" s="96" t="s">
        <v>512</v>
      </c>
    </row>
    <row r="163" spans="1:5" x14ac:dyDescent="0.25">
      <c r="A163" s="94">
        <v>5</v>
      </c>
      <c r="B163" s="94">
        <v>3</v>
      </c>
      <c r="C163" s="94">
        <v>5</v>
      </c>
      <c r="D163" s="94">
        <v>4</v>
      </c>
      <c r="E163" s="96" t="s">
        <v>513</v>
      </c>
    </row>
    <row r="164" spans="1:5" x14ac:dyDescent="0.25">
      <c r="A164" s="94">
        <v>5</v>
      </c>
      <c r="B164" s="94">
        <v>3</v>
      </c>
      <c r="C164" s="94">
        <v>6</v>
      </c>
      <c r="D164" s="94"/>
      <c r="E164" s="96" t="s">
        <v>515</v>
      </c>
    </row>
    <row r="165" spans="1:5" x14ac:dyDescent="0.25">
      <c r="A165" s="94">
        <v>5</v>
      </c>
      <c r="B165" s="94">
        <v>3</v>
      </c>
      <c r="C165" s="94">
        <v>6</v>
      </c>
      <c r="D165" s="94">
        <v>1</v>
      </c>
      <c r="E165" s="96" t="s">
        <v>492</v>
      </c>
    </row>
    <row r="166" spans="1:5" x14ac:dyDescent="0.25">
      <c r="A166" s="94">
        <v>5</v>
      </c>
      <c r="B166" s="94">
        <v>3</v>
      </c>
      <c r="C166" s="94">
        <v>6</v>
      </c>
      <c r="D166" s="94">
        <v>2</v>
      </c>
      <c r="E166" s="96" t="s">
        <v>511</v>
      </c>
    </row>
    <row r="167" spans="1:5" x14ac:dyDescent="0.25">
      <c r="A167" s="94">
        <v>5</v>
      </c>
      <c r="B167" s="94">
        <v>3</v>
      </c>
      <c r="C167" s="94">
        <v>6</v>
      </c>
      <c r="D167" s="94">
        <v>3</v>
      </c>
      <c r="E167" s="96" t="s">
        <v>512</v>
      </c>
    </row>
    <row r="168" spans="1:5" x14ac:dyDescent="0.25">
      <c r="A168" s="94">
        <v>5</v>
      </c>
      <c r="B168" s="94">
        <v>3</v>
      </c>
      <c r="C168" s="94">
        <v>6</v>
      </c>
      <c r="D168" s="94">
        <v>4</v>
      </c>
      <c r="E168" s="96" t="s">
        <v>513</v>
      </c>
    </row>
    <row r="169" spans="1:5" ht="25.5" x14ac:dyDescent="0.25">
      <c r="A169" s="94">
        <v>5</v>
      </c>
      <c r="B169" s="94">
        <v>3</v>
      </c>
      <c r="C169" s="94">
        <v>7</v>
      </c>
      <c r="D169" s="94"/>
      <c r="E169" s="96" t="s">
        <v>516</v>
      </c>
    </row>
    <row r="170" spans="1:5" x14ac:dyDescent="0.25">
      <c r="A170" s="94">
        <v>5</v>
      </c>
      <c r="B170" s="94">
        <v>3</v>
      </c>
      <c r="C170" s="94">
        <v>7</v>
      </c>
      <c r="D170" s="94">
        <v>1</v>
      </c>
      <c r="E170" s="96" t="s">
        <v>492</v>
      </c>
    </row>
    <row r="171" spans="1:5" x14ac:dyDescent="0.25">
      <c r="A171" s="94">
        <v>5</v>
      </c>
      <c r="B171" s="94">
        <v>3</v>
      </c>
      <c r="C171" s="94">
        <v>7</v>
      </c>
      <c r="D171" s="94">
        <v>2</v>
      </c>
      <c r="E171" s="96" t="s">
        <v>511</v>
      </c>
    </row>
    <row r="172" spans="1:5" x14ac:dyDescent="0.25">
      <c r="A172" s="94">
        <v>5</v>
      </c>
      <c r="B172" s="94">
        <v>3</v>
      </c>
      <c r="C172" s="94">
        <v>7</v>
      </c>
      <c r="D172" s="94">
        <v>3</v>
      </c>
      <c r="E172" s="96" t="s">
        <v>512</v>
      </c>
    </row>
    <row r="173" spans="1:5" x14ac:dyDescent="0.25">
      <c r="A173" s="94">
        <v>5</v>
      </c>
      <c r="B173" s="94">
        <v>3</v>
      </c>
      <c r="C173" s="94">
        <v>7</v>
      </c>
      <c r="D173" s="94">
        <v>4</v>
      </c>
      <c r="E173" s="96" t="s">
        <v>513</v>
      </c>
    </row>
    <row r="174" spans="1:5" x14ac:dyDescent="0.25">
      <c r="A174" s="94">
        <v>5</v>
      </c>
      <c r="B174" s="94">
        <v>3</v>
      </c>
      <c r="C174" s="94">
        <v>8</v>
      </c>
      <c r="D174" s="94"/>
      <c r="E174" s="96" t="s">
        <v>517</v>
      </c>
    </row>
    <row r="175" spans="1:5" x14ac:dyDescent="0.25">
      <c r="A175" s="94">
        <v>5</v>
      </c>
      <c r="B175" s="94">
        <v>3</v>
      </c>
      <c r="C175" s="94">
        <v>8</v>
      </c>
      <c r="D175" s="94">
        <v>1</v>
      </c>
      <c r="E175" s="96" t="s">
        <v>492</v>
      </c>
    </row>
    <row r="176" spans="1:5" x14ac:dyDescent="0.25">
      <c r="A176" s="94">
        <v>5</v>
      </c>
      <c r="B176" s="94">
        <v>3</v>
      </c>
      <c r="C176" s="94">
        <v>8</v>
      </c>
      <c r="D176" s="94">
        <v>2</v>
      </c>
      <c r="E176" s="96" t="s">
        <v>511</v>
      </c>
    </row>
    <row r="177" spans="1:5" x14ac:dyDescent="0.25">
      <c r="A177" s="94">
        <v>5</v>
      </c>
      <c r="B177" s="94">
        <v>3</v>
      </c>
      <c r="C177" s="94">
        <v>8</v>
      </c>
      <c r="D177" s="94">
        <v>3</v>
      </c>
      <c r="E177" s="96" t="s">
        <v>512</v>
      </c>
    </row>
    <row r="178" spans="1:5" x14ac:dyDescent="0.25">
      <c r="A178" s="94">
        <v>5</v>
      </c>
      <c r="B178" s="94">
        <v>3</v>
      </c>
      <c r="C178" s="94">
        <v>8</v>
      </c>
      <c r="D178" s="94">
        <v>4</v>
      </c>
      <c r="E178" s="96" t="s">
        <v>513</v>
      </c>
    </row>
    <row r="179" spans="1:5" x14ac:dyDescent="0.25">
      <c r="A179" s="94">
        <v>5</v>
      </c>
      <c r="B179" s="94">
        <v>3</v>
      </c>
      <c r="C179" s="94">
        <v>9</v>
      </c>
      <c r="D179" s="94"/>
      <c r="E179" s="96" t="s">
        <v>518</v>
      </c>
    </row>
    <row r="180" spans="1:5" x14ac:dyDescent="0.25">
      <c r="A180" s="94">
        <v>5</v>
      </c>
      <c r="B180" s="94">
        <v>3</v>
      </c>
      <c r="C180" s="94">
        <v>9</v>
      </c>
      <c r="D180" s="94">
        <v>1</v>
      </c>
      <c r="E180" s="96" t="s">
        <v>519</v>
      </c>
    </row>
    <row r="181" spans="1:5" x14ac:dyDescent="0.25">
      <c r="A181" s="94">
        <v>5</v>
      </c>
      <c r="B181" s="94">
        <v>3</v>
      </c>
      <c r="C181" s="94">
        <v>9</v>
      </c>
      <c r="D181" s="94">
        <v>2</v>
      </c>
      <c r="E181" s="96" t="s">
        <v>520</v>
      </c>
    </row>
    <row r="182" spans="1:5" x14ac:dyDescent="0.25">
      <c r="A182" s="94">
        <v>5</v>
      </c>
      <c r="B182" s="94">
        <v>3</v>
      </c>
      <c r="C182" s="94">
        <v>9</v>
      </c>
      <c r="D182" s="94">
        <v>3</v>
      </c>
      <c r="E182" s="96" t="s">
        <v>521</v>
      </c>
    </row>
    <row r="183" spans="1:5" x14ac:dyDescent="0.25">
      <c r="A183" s="94">
        <v>5</v>
      </c>
      <c r="B183" s="94">
        <v>3</v>
      </c>
      <c r="C183" s="94">
        <v>9</v>
      </c>
      <c r="D183" s="94">
        <v>4</v>
      </c>
      <c r="E183" s="96" t="s">
        <v>522</v>
      </c>
    </row>
    <row r="184" spans="1:5" x14ac:dyDescent="0.25">
      <c r="A184" s="94">
        <v>5</v>
      </c>
      <c r="B184" s="94">
        <v>3</v>
      </c>
      <c r="C184" s="94">
        <v>9</v>
      </c>
      <c r="D184" s="94">
        <v>5</v>
      </c>
      <c r="E184" s="96" t="s">
        <v>523</v>
      </c>
    </row>
    <row r="185" spans="1:5" x14ac:dyDescent="0.25">
      <c r="A185" s="94">
        <v>5</v>
      </c>
      <c r="B185" s="94">
        <v>3</v>
      </c>
      <c r="C185" s="94">
        <v>9</v>
      </c>
      <c r="D185" s="94" t="s">
        <v>191</v>
      </c>
      <c r="E185" s="96" t="s">
        <v>524</v>
      </c>
    </row>
    <row r="186" spans="1:5" x14ac:dyDescent="0.25">
      <c r="A186" s="94">
        <v>5</v>
      </c>
      <c r="B186" s="94">
        <v>4</v>
      </c>
      <c r="C186" s="94"/>
      <c r="D186" s="94"/>
      <c r="E186" s="95" t="s">
        <v>525</v>
      </c>
    </row>
    <row r="187" spans="1:5" x14ac:dyDescent="0.25">
      <c r="A187" s="94">
        <v>5</v>
      </c>
      <c r="B187" s="94">
        <v>4</v>
      </c>
      <c r="C187" s="94">
        <v>1</v>
      </c>
      <c r="D187" s="94"/>
      <c r="E187" s="96" t="s">
        <v>525</v>
      </c>
    </row>
    <row r="188" spans="1:5" x14ac:dyDescent="0.25">
      <c r="A188" s="94">
        <v>5</v>
      </c>
      <c r="B188" s="94">
        <v>4</v>
      </c>
      <c r="C188" s="94">
        <v>1</v>
      </c>
      <c r="D188" s="94">
        <v>1</v>
      </c>
      <c r="E188" s="96" t="s">
        <v>525</v>
      </c>
    </row>
    <row r="189" spans="1:5" x14ac:dyDescent="0.25">
      <c r="A189" s="94">
        <v>6</v>
      </c>
      <c r="B189" s="94"/>
      <c r="C189" s="94"/>
      <c r="D189" s="94"/>
      <c r="E189" s="95" t="s">
        <v>90</v>
      </c>
    </row>
    <row r="190" spans="1:5" x14ac:dyDescent="0.25">
      <c r="A190" s="94">
        <v>6</v>
      </c>
      <c r="B190" s="94">
        <v>1</v>
      </c>
      <c r="C190" s="94"/>
      <c r="D190" s="94"/>
      <c r="E190" s="95" t="s">
        <v>91</v>
      </c>
    </row>
    <row r="191" spans="1:5" x14ac:dyDescent="0.25">
      <c r="A191" s="94">
        <v>6</v>
      </c>
      <c r="B191" s="94">
        <v>1</v>
      </c>
      <c r="C191" s="94">
        <v>1</v>
      </c>
      <c r="D191" s="94"/>
      <c r="E191" s="96" t="s">
        <v>526</v>
      </c>
    </row>
    <row r="192" spans="1:5" x14ac:dyDescent="0.25">
      <c r="A192" s="97">
        <v>6</v>
      </c>
      <c r="B192" s="97">
        <v>1</v>
      </c>
      <c r="C192" s="97">
        <v>1</v>
      </c>
      <c r="D192" s="97">
        <v>1</v>
      </c>
      <c r="E192" s="98" t="s">
        <v>527</v>
      </c>
    </row>
    <row r="193" spans="1:5" x14ac:dyDescent="0.25">
      <c r="A193" s="94">
        <v>6</v>
      </c>
      <c r="B193" s="94">
        <v>1</v>
      </c>
      <c r="C193" s="94">
        <v>2</v>
      </c>
      <c r="D193" s="94"/>
      <c r="E193" s="96" t="s">
        <v>528</v>
      </c>
    </row>
    <row r="194" spans="1:5" x14ac:dyDescent="0.25">
      <c r="A194" s="94">
        <v>6</v>
      </c>
      <c r="B194" s="94">
        <v>1</v>
      </c>
      <c r="C194" s="94">
        <v>2</v>
      </c>
      <c r="D194" s="94">
        <v>1</v>
      </c>
      <c r="E194" s="96" t="s">
        <v>528</v>
      </c>
    </row>
    <row r="195" spans="1:5" x14ac:dyDescent="0.25">
      <c r="A195" s="94">
        <v>6</v>
      </c>
      <c r="B195" s="94">
        <v>1</v>
      </c>
      <c r="C195" s="94">
        <v>3</v>
      </c>
      <c r="D195" s="94"/>
      <c r="E195" s="96" t="s">
        <v>529</v>
      </c>
    </row>
    <row r="196" spans="1:5" x14ac:dyDescent="0.25">
      <c r="A196" s="94">
        <v>6</v>
      </c>
      <c r="B196" s="94">
        <v>1</v>
      </c>
      <c r="C196" s="94">
        <v>3</v>
      </c>
      <c r="D196" s="94">
        <v>1</v>
      </c>
      <c r="E196" s="96" t="s">
        <v>529</v>
      </c>
    </row>
    <row r="197" spans="1:5" x14ac:dyDescent="0.25">
      <c r="A197" s="94">
        <v>6</v>
      </c>
      <c r="B197" s="94">
        <v>1</v>
      </c>
      <c r="C197" s="94">
        <v>9</v>
      </c>
      <c r="D197" s="94"/>
      <c r="E197" s="96" t="s">
        <v>530</v>
      </c>
    </row>
    <row r="198" spans="1:5" x14ac:dyDescent="0.25">
      <c r="A198" s="94">
        <v>6</v>
      </c>
      <c r="B198" s="94">
        <v>1</v>
      </c>
      <c r="C198" s="94">
        <v>9</v>
      </c>
      <c r="D198" s="94" t="s">
        <v>191</v>
      </c>
      <c r="E198" s="96" t="s">
        <v>530</v>
      </c>
    </row>
    <row r="199" spans="1:5" x14ac:dyDescent="0.25">
      <c r="A199" s="94">
        <v>6</v>
      </c>
      <c r="B199" s="94">
        <v>2</v>
      </c>
      <c r="C199" s="94"/>
      <c r="D199" s="94"/>
      <c r="E199" s="95" t="s">
        <v>95</v>
      </c>
    </row>
    <row r="200" spans="1:5" x14ac:dyDescent="0.25">
      <c r="A200" s="94">
        <v>6</v>
      </c>
      <c r="B200" s="94">
        <v>2</v>
      </c>
      <c r="C200" s="94">
        <v>1</v>
      </c>
      <c r="D200" s="94"/>
      <c r="E200" s="96" t="s">
        <v>531</v>
      </c>
    </row>
    <row r="201" spans="1:5" x14ac:dyDescent="0.25">
      <c r="A201" s="94">
        <v>6</v>
      </c>
      <c r="B201" s="94">
        <v>2</v>
      </c>
      <c r="C201" s="94">
        <v>1</v>
      </c>
      <c r="D201" s="94">
        <v>1</v>
      </c>
      <c r="E201" s="96" t="s">
        <v>531</v>
      </c>
    </row>
    <row r="202" spans="1:5" x14ac:dyDescent="0.25">
      <c r="A202" s="94">
        <v>6</v>
      </c>
      <c r="B202" s="94">
        <v>2</v>
      </c>
      <c r="C202" s="94">
        <v>2</v>
      </c>
      <c r="D202" s="94"/>
      <c r="E202" s="96" t="s">
        <v>532</v>
      </c>
    </row>
    <row r="203" spans="1:5" x14ac:dyDescent="0.25">
      <c r="A203" s="94">
        <v>6</v>
      </c>
      <c r="B203" s="94">
        <v>2</v>
      </c>
      <c r="C203" s="94">
        <v>2</v>
      </c>
      <c r="D203" s="94">
        <v>1</v>
      </c>
      <c r="E203" s="96" t="s">
        <v>532</v>
      </c>
    </row>
    <row r="204" spans="1:5" x14ac:dyDescent="0.25">
      <c r="A204" s="94">
        <v>6</v>
      </c>
      <c r="B204" s="94">
        <v>2</v>
      </c>
      <c r="C204" s="94">
        <v>9</v>
      </c>
      <c r="D204" s="94"/>
      <c r="E204" s="96" t="s">
        <v>533</v>
      </c>
    </row>
    <row r="205" spans="1:5" x14ac:dyDescent="0.25">
      <c r="A205" s="94">
        <v>6</v>
      </c>
      <c r="B205" s="94">
        <v>2</v>
      </c>
      <c r="C205" s="94">
        <v>9</v>
      </c>
      <c r="D205" s="94" t="s">
        <v>191</v>
      </c>
      <c r="E205" s="96" t="s">
        <v>533</v>
      </c>
    </row>
  </sheetData>
  <pageMargins left="0.7" right="0.7" top="0.75" bottom="0.75" header="0.3" footer="0.3"/>
  <pageSetup paperSize="9" scale="78" orientation="portrait"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PERKAM</vt:lpstr>
      <vt:lpstr>LAMPIRAN APBK</vt:lpstr>
      <vt:lpstr>Sheet5</vt:lpstr>
      <vt:lpstr>Sheet6</vt:lpstr>
      <vt:lpstr>'LAMPIRAN APBK'!Print_Area</vt:lpstr>
      <vt:lpstr>PERKAM!Print_Area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 xp sp3</dc:creator>
  <cp:lastModifiedBy>ion rizky</cp:lastModifiedBy>
  <cp:lastPrinted>2022-03-31T04:25:37Z</cp:lastPrinted>
  <dcterms:created xsi:type="dcterms:W3CDTF">2015-05-09T09:21:15Z</dcterms:created>
  <dcterms:modified xsi:type="dcterms:W3CDTF">2023-06-04T05:19:52Z</dcterms:modified>
</cp:coreProperties>
</file>